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Izvještaj o izvršenju proračuna" sheetId="1" r:id="rId1"/>
  </sheets>
  <definedNames/>
  <calcPr fullCalcOnLoad="1"/>
</workbook>
</file>

<file path=xl/sharedStrings.xml><?xml version="1.0" encoding="utf-8"?>
<sst xmlns="http://schemas.openxmlformats.org/spreadsheetml/2006/main" count="233" uniqueCount="141">
  <si>
    <t>Dječji vrtić ZVIREK</t>
  </si>
  <si>
    <t/>
  </si>
  <si>
    <t>Mlinarska cesta 34</t>
  </si>
  <si>
    <t>49244 Stubičke Toplice</t>
  </si>
  <si>
    <t>OIB: 60853772547</t>
  </si>
  <si>
    <t>A. RAČUN PRIHODA I RASHODA</t>
  </si>
  <si>
    <t>1</t>
  </si>
  <si>
    <t>6 Prihodi poslovanja</t>
  </si>
  <si>
    <t>7 Prihodi od prodaje nefinancijske imovine</t>
  </si>
  <si>
    <t xml:space="preserve"> UKUPNI PRIHODI</t>
  </si>
  <si>
    <t>3 Rashodi poslovanja</t>
  </si>
  <si>
    <t>4 Rashodi za nabavu nefinancijske imovine</t>
  </si>
  <si>
    <t xml:space="preserve"> UKUPNI RASHODI</t>
  </si>
  <si>
    <t xml:space="preserve"> VIŠAK / MANJAK</t>
  </si>
  <si>
    <t>B. RAČUN ZADUŽIVANJA / FINANCIRANJA</t>
  </si>
  <si>
    <t>8 Primici od financijske imovine i zaduživanja</t>
  </si>
  <si>
    <t>5 Izdaci za financijsku imovinu i otplate zajmova</t>
  </si>
  <si>
    <t>63 Pomoći iz inozemstva i od subjekata unutar općeg proračuna</t>
  </si>
  <si>
    <t>636 Pomoći proračunskim korisnicima iz proračuna koji im nije nadležan</t>
  </si>
  <si>
    <t>6361 Tekuće pomoći proračunskim korisnicima iz proračuna koji im nije nadležan</t>
  </si>
  <si>
    <t>65 Prihodi od upravnih i administrativnih pristojbi, pristojbi po posebnim propisima i naknada</t>
  </si>
  <si>
    <t>652 Prihodi po posebnim propisima</t>
  </si>
  <si>
    <t>6526 Ostali nespomenuti prihodi</t>
  </si>
  <si>
    <t>66 Prihodi od prodaje proizvoda i robe te pruženih usluga, prihodi od donacija te povrati po protestira</t>
  </si>
  <si>
    <t>661 Prihodi od prodaje proizvoda i robe te pruženih usluga</t>
  </si>
  <si>
    <t>6615 Prihodi od pruženih usluga</t>
  </si>
  <si>
    <t>663 Donacije od pravnih i fizičkih osoba izvan općeg proračuna i povrat donacija po protestiranim jamstv</t>
  </si>
  <si>
    <t>6631 Tekuće donacije</t>
  </si>
  <si>
    <t>67 Prihodi iz nadležnog proračuna i od HZZO-a temeljem ugovornih obveza</t>
  </si>
  <si>
    <t>671 Prihodi iz nadležnog proračuna za financiranje redovne djelatnosti proračunskih korisnika</t>
  </si>
  <si>
    <t>6711 Prihodi iz nadležnog proračuna za financiranje rashoda poslovanja</t>
  </si>
  <si>
    <t>31 Rashodi za zaposlene</t>
  </si>
  <si>
    <t>311 Plaće (Bruto)</t>
  </si>
  <si>
    <t>3111 Plaće za redovan rad</t>
  </si>
  <si>
    <t>312 Ostali rashodi za zaposlene</t>
  </si>
  <si>
    <t>3121 Ostali rashodi za zaposlene</t>
  </si>
  <si>
    <t>313 Doprinosi na plaće</t>
  </si>
  <si>
    <t>3132 Doprinosi za obvezno zdravstveno osiguranje</t>
  </si>
  <si>
    <t>32 Materijalni rashodi</t>
  </si>
  <si>
    <t>321 Naknade troškova zaposlenima</t>
  </si>
  <si>
    <t>3211 Službena putovanja</t>
  </si>
  <si>
    <t>3212 Naknade za prijevoz, za rad na terenu i odvojeni život</t>
  </si>
  <si>
    <t>3213 Stručno usavršavanje zaposlenika</t>
  </si>
  <si>
    <t>322 Rashodi za materijal i energiju</t>
  </si>
  <si>
    <t>3221 Uredski materijal i ostali materijalni rashodi</t>
  </si>
  <si>
    <t>3222 Materijal i sirovine</t>
  </si>
  <si>
    <t>3223 Energija</t>
  </si>
  <si>
    <t>3224 Materijal i dijelovi za tekuće i investicijsko održavanje</t>
  </si>
  <si>
    <t>3225 Sitni inventar i auto gume</t>
  </si>
  <si>
    <t>3227 Službena, radna i zaštitna odjeća i obuća</t>
  </si>
  <si>
    <t>323 Rashodi za usluge</t>
  </si>
  <si>
    <t>3231 Usluge telefona, pošte i prijevoza</t>
  </si>
  <si>
    <t>3232 Usluge tekućeg i investicijskog održavanja</t>
  </si>
  <si>
    <t>3234 Komunalne usluge</t>
  </si>
  <si>
    <t>3236 Zdravstvene i veterinarske usluge</t>
  </si>
  <si>
    <t>3237 Intelektualne i osobne usluge</t>
  </si>
  <si>
    <t>3238 Računalne usluge</t>
  </si>
  <si>
    <t>3239 Ostale usluge</t>
  </si>
  <si>
    <t>329 Ostali nespomenuti rashodi poslovanja</t>
  </si>
  <si>
    <t>3291 Naknade za rad predstavničkih i izvršnih tijela, povjerenstava i slično</t>
  </si>
  <si>
    <t>3292 Premije osiguranja</t>
  </si>
  <si>
    <t>3293 Reprezentacija</t>
  </si>
  <si>
    <t>3295 Pristojbe i naknade</t>
  </si>
  <si>
    <t>3299 Ostali nespomenuti rashodi poslovanja</t>
  </si>
  <si>
    <t>34 Financijski rashodi</t>
  </si>
  <si>
    <t>343 Ostali financijski rashodi</t>
  </si>
  <si>
    <t>3431 Bankarske usluge i usluge platnog prometa</t>
  </si>
  <si>
    <t>42 Rashodi za nabavu proizvedene dugotrajne imovine</t>
  </si>
  <si>
    <t>422 Postrojenja i oprema</t>
  </si>
  <si>
    <t>4227 Uređaji, strojevi i oprema za ostale namjene</t>
  </si>
  <si>
    <t xml:space="preserve"> SVEUKUPNI PRIHODI</t>
  </si>
  <si>
    <t>Izvor 1. Opći prihodi i primici</t>
  </si>
  <si>
    <t>Izvor 1.1. Opći prihodi i primici-proračun</t>
  </si>
  <si>
    <t>Izvor 3. Vlastiti prihodi</t>
  </si>
  <si>
    <t>Izvor 3.1. Vlastiti prihodi</t>
  </si>
  <si>
    <t>Izvor 4. Prihodi za posebne namjene</t>
  </si>
  <si>
    <t>Izvor 4.3. Prihodi za posebne namjene</t>
  </si>
  <si>
    <t>Izvor 5. Pomoći</t>
  </si>
  <si>
    <t>Izvor 6. Donacije</t>
  </si>
  <si>
    <t>Izvor 6.1. Donacije</t>
  </si>
  <si>
    <t xml:space="preserve"> SVEUKUPNI RASHODI</t>
  </si>
  <si>
    <t>Funkcijska klasifikacija  SVEUKUPNI RASHODI</t>
  </si>
  <si>
    <t>Funkcijska klasifikacija 09 Obrazovanje</t>
  </si>
  <si>
    <t>Funkcijska klasifikacija 091 Predškolsko i osnovno obrazovanje</t>
  </si>
  <si>
    <t>B. RAČUN ZADUŽIVANJA FINANCIRANJA</t>
  </si>
  <si>
    <t>4. Prihodi za posebne namjene</t>
  </si>
  <si>
    <t>4.3. Prihodi za posebne namjene</t>
  </si>
  <si>
    <t>Indeks 3/2</t>
  </si>
  <si>
    <t>64 Prihodi od imovine</t>
  </si>
  <si>
    <t>641 Prihodi od financijske imovine</t>
  </si>
  <si>
    <t>6413 Kamate na oročena sredstva i depozite po viđenju</t>
  </si>
  <si>
    <t>3233 Usluge promidžbe i informiranja</t>
  </si>
  <si>
    <t>Ostvarenje/ Izvršenje 31.12.2022. (€)</t>
  </si>
  <si>
    <t>2. izmjena plana 2023. (€)</t>
  </si>
  <si>
    <t>Indeks 3/1</t>
  </si>
  <si>
    <t>2. izmjena financijskog plana 2023. (€)</t>
  </si>
  <si>
    <t>Ostvarenje /Izvršenje 31.12.2022. (€)</t>
  </si>
  <si>
    <t>Ostvarenje / Izvršenje 31.12.2023. (€)</t>
  </si>
  <si>
    <t>Brojčana oznaka i naziv</t>
  </si>
  <si>
    <t>BROJČANA OZNAKA I NAZIV</t>
  </si>
  <si>
    <t>SAŽETAK RAČUNA FINANCIRANJA</t>
  </si>
  <si>
    <t>RAZLIKA PRIMITAKA I IZDATAKA</t>
  </si>
  <si>
    <t>PRENESENI VIŠAK/MAMJAK PRETHODNE GODINE</t>
  </si>
  <si>
    <t>PRIJENOS VIŠKA / MANJKA U SLJEDEĆE RAZDOBLJE</t>
  </si>
  <si>
    <t>GODIŠNJI IZVJEŠTAJ O IZVRŠENJU FINANCIJSKOG PLANA DJEČJEG VRTIĆA ZVIREK ZA 2023. GODINU</t>
  </si>
  <si>
    <t>I. OPĆI DIO</t>
  </si>
  <si>
    <t>Ostvarenje / Izvršenje 31.12.2022. (€)</t>
  </si>
  <si>
    <t>2. izmjena financijskog plana za 2023. (€)</t>
  </si>
  <si>
    <t>Ostvarenje/ Izvršenje 31.12.2023. (€)</t>
  </si>
  <si>
    <t>RAČUN PRIHODA I RASHHODA</t>
  </si>
  <si>
    <t>IZVJEŠTAJ O PRIHODIMA I RASHODIMA PREMA EKONOMSKOJ KLASIFIKACIJI</t>
  </si>
  <si>
    <t>Izvor 5.2. Tekuće pomoći prorač. korisnicima iz pror. koji im nije nadležan</t>
  </si>
  <si>
    <t>IZVJEŠTAJ O PRIHODIMA I RASHODIMA PREMA IZVORIMA FINANCIRANJA</t>
  </si>
  <si>
    <t>IZVJEŠTAJ O RASHODIMA PREMA FUNKCIJSKOJ KLASIFIKACIJI</t>
  </si>
  <si>
    <t>Indeks                           3/1</t>
  </si>
  <si>
    <t>Indeks                  3/2</t>
  </si>
  <si>
    <t>OPĆI DIO</t>
  </si>
  <si>
    <t>54 Izdaci za otplatu glavnice primljenih kredita i zajmova</t>
  </si>
  <si>
    <t>542 Otplata glavnice primljenih kreidta i zajmova od kreditnih i ostalih fin. institucija u javnom sektoru</t>
  </si>
  <si>
    <t>NETO FINANCIRANJE</t>
  </si>
  <si>
    <t>RAČUN FINANCIRANJA PREMA EKONOMSKOJ KLASIFIKACIJI</t>
  </si>
  <si>
    <t>UKUPNI IZDACI</t>
  </si>
  <si>
    <t>RAČUN FINANCIRANJA PREMA IZVORIMA FINACIRANJA</t>
  </si>
  <si>
    <t>Ostvarenje/ Izvršenje 31.12.2022.(€)</t>
  </si>
  <si>
    <t xml:space="preserve"> 2. izmjena fin. plana za 2023. (€)</t>
  </si>
  <si>
    <t>Temeljem članka 81.-86. Zakona o proračunu (Narodne novine br. 144/21) i Pravilnika o polugodišnjem i godišnjem izvršenju proračuna i financijskog plana</t>
  </si>
  <si>
    <t>URBROJ:2113-27-24-3</t>
  </si>
  <si>
    <t>Stubičke Toplice, 25.03.2024.</t>
  </si>
  <si>
    <t>(Narodne novine br. 85/23) i članka 51. Statuta Dječjeg vrtića ZVIREK (KLASA: 601-04/22-14/10, URBROJ: 2113-27-02-22-5 od 27.10.2022. god.), i</t>
  </si>
  <si>
    <t>Statutarne odluke o izmjenama i dopunama Statuta Dječjeg vrtića Zvirek (KLASA: 601-04/23-14/01, URBROJ: 2113-27-23-1 od 17.01.2023. god.), Upravno</t>
  </si>
  <si>
    <t>vijeće Dječjeg vrtića ZVIREK donijelo je na 26. sjednici održanoj 25.03.2024. god.</t>
  </si>
  <si>
    <t>SAŽETAK RAČUNA PRIHODA I RASHODA I RAČUNA FINANCIRANJA</t>
  </si>
  <si>
    <t>Indeks  3/1</t>
  </si>
  <si>
    <t>Indeks  3/2</t>
  </si>
  <si>
    <t>Indeks                     3/1</t>
  </si>
  <si>
    <t>Indeks                 3/1</t>
  </si>
  <si>
    <t>Indeks           3/2</t>
  </si>
  <si>
    <t>Ostvarenje/ Izvršenje 31.12.2023 (€)</t>
  </si>
  <si>
    <t>Indeks             3/1</t>
  </si>
  <si>
    <t>Indeks                3/2</t>
  </si>
  <si>
    <t>KLASA:400-03/24-01/03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</si>
</sst>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##\%"/>
    <numFmt numFmtId="173" formatCode="d\.m\.yyyy"/>
    <numFmt numFmtId="174" formatCode="0.0%"/>
  </numFmts>
  <fonts count="42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name val="Ariel"/>
      <family val="0"/>
    </font>
    <font>
      <sz val="10"/>
      <color indexed="8"/>
      <name val="Ariel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2" fillId="33" borderId="0" xfId="0" applyFont="1" applyFill="1" applyAlignment="1">
      <alignment horizontal="left"/>
    </xf>
    <xf numFmtId="0" fontId="2" fillId="33" borderId="0" xfId="0" applyFont="1" applyFill="1" applyBorder="1" applyAlignment="1" applyProtection="1">
      <alignment horizontal="center"/>
      <protection/>
    </xf>
    <xf numFmtId="4" fontId="1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0" fontId="1" fillId="34" borderId="0" xfId="0" applyFont="1" applyFill="1" applyAlignment="1">
      <alignment horizontal="center"/>
    </xf>
    <xf numFmtId="4" fontId="1" fillId="35" borderId="0" xfId="0" applyNumberFormat="1" applyFont="1" applyFill="1" applyBorder="1" applyAlignment="1" applyProtection="1">
      <alignment horizontal="right"/>
      <protection/>
    </xf>
    <xf numFmtId="172" fontId="1" fillId="35" borderId="0" xfId="0" applyNumberFormat="1" applyFont="1" applyFill="1" applyBorder="1" applyAlignment="1" applyProtection="1">
      <alignment horizontal="right"/>
      <protection/>
    </xf>
    <xf numFmtId="4" fontId="4" fillId="36" borderId="0" xfId="0" applyNumberFormat="1" applyFont="1" applyFill="1" applyBorder="1" applyAlignment="1" applyProtection="1">
      <alignment horizontal="right"/>
      <protection/>
    </xf>
    <xf numFmtId="172" fontId="4" fillId="36" borderId="0" xfId="0" applyNumberFormat="1" applyFont="1" applyFill="1" applyBorder="1" applyAlignment="1" applyProtection="1">
      <alignment horizontal="right"/>
      <protection/>
    </xf>
    <xf numFmtId="4" fontId="4" fillId="37" borderId="0" xfId="0" applyNumberFormat="1" applyFont="1" applyFill="1" applyBorder="1" applyAlignment="1" applyProtection="1">
      <alignment horizontal="right"/>
      <protection/>
    </xf>
    <xf numFmtId="172" fontId="4" fillId="37" borderId="0" xfId="0" applyNumberFormat="1" applyFont="1" applyFill="1" applyBorder="1" applyAlignment="1" applyProtection="1">
      <alignment horizontal="right"/>
      <protection/>
    </xf>
    <xf numFmtId="0" fontId="2" fillId="33" borderId="0" xfId="0" applyFont="1" applyFill="1" applyAlignment="1">
      <alignment horizontal="center"/>
    </xf>
    <xf numFmtId="4" fontId="2" fillId="33" borderId="0" xfId="0" applyNumberFormat="1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>
      <alignment horizontal="center"/>
    </xf>
    <xf numFmtId="4" fontId="2" fillId="33" borderId="0" xfId="0" applyNumberFormat="1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2" fontId="1" fillId="38" borderId="0" xfId="0" applyNumberFormat="1" applyFont="1" applyFill="1" applyBorder="1" applyAlignment="1" applyProtection="1">
      <alignment horizontal="right"/>
      <protection/>
    </xf>
    <xf numFmtId="4" fontId="1" fillId="39" borderId="0" xfId="0" applyNumberFormat="1" applyFont="1" applyFill="1" applyBorder="1" applyAlignment="1" applyProtection="1">
      <alignment horizontal="right"/>
      <protection/>
    </xf>
    <xf numFmtId="172" fontId="1" fillId="39" borderId="0" xfId="0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4" fontId="1" fillId="0" borderId="0" xfId="0" applyNumberFormat="1" applyFont="1" applyBorder="1" applyAlignment="1" applyProtection="1">
      <alignment horizontal="right"/>
      <protection/>
    </xf>
    <xf numFmtId="0" fontId="2" fillId="33" borderId="0" xfId="0" applyFont="1" applyFill="1" applyBorder="1" applyAlignment="1" applyProtection="1">
      <alignment horizontal="center"/>
      <protection/>
    </xf>
    <xf numFmtId="172" fontId="1" fillId="39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4" fontId="1" fillId="39" borderId="0" xfId="0" applyNumberFormat="1" applyFont="1" applyFill="1" applyBorder="1" applyAlignment="1" applyProtection="1">
      <alignment horizontal="right"/>
      <protection/>
    </xf>
    <xf numFmtId="4" fontId="1" fillId="38" borderId="0" xfId="0" applyNumberFormat="1" applyFont="1" applyFill="1" applyBorder="1" applyAlignment="1" applyProtection="1">
      <alignment horizontal="right"/>
      <protection/>
    </xf>
    <xf numFmtId="172" fontId="1" fillId="38" borderId="0" xfId="0" applyNumberFormat="1" applyFont="1" applyFill="1" applyBorder="1" applyAlignment="1" applyProtection="1">
      <alignment horizontal="right"/>
      <protection/>
    </xf>
    <xf numFmtId="172" fontId="2" fillId="33" borderId="0" xfId="0" applyNumberFormat="1" applyFont="1" applyFill="1" applyBorder="1" applyAlignment="1" applyProtection="1">
      <alignment horizontal="right"/>
      <protection/>
    </xf>
    <xf numFmtId="4" fontId="2" fillId="33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>
      <alignment horizontal="center"/>
    </xf>
    <xf numFmtId="10" fontId="1" fillId="0" borderId="0" xfId="0" applyNumberFormat="1" applyFont="1" applyBorder="1" applyAlignment="1" applyProtection="1">
      <alignment horizontal="right"/>
      <protection/>
    </xf>
    <xf numFmtId="10" fontId="1" fillId="38" borderId="0" xfId="0" applyNumberFormat="1" applyFont="1" applyFill="1" applyBorder="1" applyAlignment="1" applyProtection="1">
      <alignment horizontal="right"/>
      <protection/>
    </xf>
    <xf numFmtId="10" fontId="1" fillId="39" borderId="0" xfId="0" applyNumberFormat="1" applyFont="1" applyFill="1" applyBorder="1" applyAlignment="1" applyProtection="1">
      <alignment horizontal="right"/>
      <protection/>
    </xf>
    <xf numFmtId="10" fontId="1" fillId="35" borderId="0" xfId="0" applyNumberFormat="1" applyFont="1" applyFill="1" applyBorder="1" applyAlignment="1" applyProtection="1">
      <alignment horizontal="right"/>
      <protection/>
    </xf>
    <xf numFmtId="10" fontId="4" fillId="36" borderId="0" xfId="0" applyNumberFormat="1" applyFont="1" applyFill="1" applyBorder="1" applyAlignment="1" applyProtection="1">
      <alignment horizontal="right"/>
      <protection/>
    </xf>
    <xf numFmtId="10" fontId="4" fillId="37" borderId="0" xfId="0" applyNumberFormat="1" applyFont="1" applyFill="1" applyBorder="1" applyAlignment="1" applyProtection="1">
      <alignment horizontal="right"/>
      <protection/>
    </xf>
    <xf numFmtId="0" fontId="1" fillId="35" borderId="0" xfId="0" applyFont="1" applyFill="1" applyAlignment="1">
      <alignment horizontal="center" wrapText="1"/>
    </xf>
    <xf numFmtId="10" fontId="1" fillId="0" borderId="0" xfId="0" applyNumberFormat="1" applyFont="1" applyBorder="1" applyAlignment="1" applyProtection="1">
      <alignment horizontal="right"/>
      <protection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 vertical="center" wrapText="1"/>
    </xf>
    <xf numFmtId="0" fontId="1" fillId="34" borderId="0" xfId="0" applyFont="1" applyFill="1" applyAlignment="1">
      <alignment horizontal="center" wrapText="1"/>
    </xf>
    <xf numFmtId="0" fontId="1" fillId="0" borderId="0" xfId="0" applyFont="1" applyBorder="1" applyAlignment="1" applyProtection="1">
      <alignment horizontal="center"/>
      <protection/>
    </xf>
    <xf numFmtId="4" fontId="0" fillId="0" borderId="0" xfId="0" applyNumberFormat="1" applyFont="1" applyBorder="1" applyAlignment="1" applyProtection="1">
      <alignment horizontal="right"/>
      <protection/>
    </xf>
    <xf numFmtId="10" fontId="0" fillId="0" borderId="0" xfId="0" applyNumberFormat="1" applyFont="1" applyBorder="1" applyAlignment="1" applyProtection="1">
      <alignment horizontal="right"/>
      <protection/>
    </xf>
    <xf numFmtId="172" fontId="0" fillId="0" borderId="0" xfId="0" applyNumberFormat="1" applyFont="1" applyBorder="1" applyAlignment="1" applyProtection="1">
      <alignment horizontal="right"/>
      <protection/>
    </xf>
    <xf numFmtId="172" fontId="1" fillId="0" borderId="0" xfId="0" applyNumberFormat="1" applyFont="1" applyBorder="1" applyAlignment="1" applyProtection="1">
      <alignment horizontal="right"/>
      <protection/>
    </xf>
    <xf numFmtId="10" fontId="1" fillId="0" borderId="0" xfId="0" applyNumberFormat="1" applyFont="1" applyBorder="1" applyAlignment="1" applyProtection="1">
      <alignment horizontal="right"/>
      <protection/>
    </xf>
    <xf numFmtId="0" fontId="1" fillId="34" borderId="0" xfId="0" applyFont="1" applyFill="1" applyAlignment="1">
      <alignment horizontal="center" vertical="center" wrapText="1"/>
    </xf>
    <xf numFmtId="4" fontId="0" fillId="0" borderId="0" xfId="0" applyNumberFormat="1" applyAlignment="1">
      <alignment/>
    </xf>
    <xf numFmtId="4" fontId="1" fillId="40" borderId="0" xfId="0" applyNumberFormat="1" applyFont="1" applyFill="1" applyAlignment="1">
      <alignment/>
    </xf>
    <xf numFmtId="10" fontId="1" fillId="40" borderId="0" xfId="0" applyNumberFormat="1" applyFont="1" applyFill="1" applyAlignment="1">
      <alignment/>
    </xf>
    <xf numFmtId="0" fontId="1" fillId="41" borderId="0" xfId="0" applyFont="1" applyFill="1" applyAlignment="1">
      <alignment horizontal="center"/>
    </xf>
    <xf numFmtId="4" fontId="2" fillId="41" borderId="0" xfId="0" applyNumberFormat="1" applyFont="1" applyFill="1" applyBorder="1" applyAlignment="1" applyProtection="1">
      <alignment horizontal="right"/>
      <protection/>
    </xf>
    <xf numFmtId="172" fontId="2" fillId="41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0" fontId="7" fillId="0" borderId="0" xfId="0" applyFont="1" applyBorder="1" applyAlignment="1" applyProtection="1">
      <alignment horizontal="right"/>
      <protection/>
    </xf>
    <xf numFmtId="173" fontId="7" fillId="0" borderId="0" xfId="0" applyNumberFormat="1" applyFont="1" applyBorder="1" applyAlignment="1" applyProtection="1">
      <alignment horizontal="left"/>
      <protection/>
    </xf>
    <xf numFmtId="20" fontId="7" fillId="0" borderId="0" xfId="0" applyNumberFormat="1" applyFont="1" applyBorder="1" applyAlignment="1" applyProtection="1">
      <alignment horizontal="left"/>
      <protection/>
    </xf>
    <xf numFmtId="0" fontId="7" fillId="0" borderId="0" xfId="0" applyFont="1" applyAlignment="1">
      <alignment/>
    </xf>
    <xf numFmtId="0" fontId="1" fillId="35" borderId="0" xfId="0" applyFont="1" applyFill="1" applyAlignment="1">
      <alignment horizontal="center" wrapText="1"/>
    </xf>
    <xf numFmtId="0" fontId="1" fillId="35" borderId="0" xfId="0" applyFont="1" applyFill="1" applyAlignment="1">
      <alignment horizontal="center" vertical="center" wrapText="1"/>
    </xf>
    <xf numFmtId="10" fontId="2" fillId="33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1" fillId="39" borderId="0" xfId="0" applyFont="1" applyFill="1" applyBorder="1" applyAlignment="1" applyProtection="1">
      <alignment/>
      <protection/>
    </xf>
    <xf numFmtId="0" fontId="0" fillId="0" borderId="0" xfId="0" applyAlignment="1">
      <alignment/>
    </xf>
    <xf numFmtId="0" fontId="1" fillId="38" borderId="0" xfId="0" applyFont="1" applyFill="1" applyBorder="1" applyAlignment="1" applyProtection="1">
      <alignment/>
      <protection/>
    </xf>
    <xf numFmtId="0" fontId="1" fillId="39" borderId="0" xfId="0" applyFont="1" applyFill="1" applyBorder="1" applyAlignment="1" applyProtection="1">
      <alignment wrapText="1"/>
      <protection/>
    </xf>
    <xf numFmtId="0" fontId="0" fillId="0" borderId="0" xfId="0" applyAlignment="1">
      <alignment wrapText="1"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2" fillId="33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left"/>
      <protection/>
    </xf>
    <xf numFmtId="0" fontId="1" fillId="34" borderId="0" xfId="0" applyFont="1" applyFill="1" applyAlignment="1">
      <alignment horizontal="center"/>
    </xf>
    <xf numFmtId="0" fontId="1" fillId="35" borderId="0" xfId="0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1" fillId="34" borderId="0" xfId="0" applyFont="1" applyFill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35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4" fillId="36" borderId="0" xfId="0" applyFont="1" applyFill="1" applyBorder="1" applyAlignment="1" applyProtection="1">
      <alignment/>
      <protection/>
    </xf>
    <xf numFmtId="0" fontId="4" fillId="37" borderId="0" xfId="0" applyFont="1" applyFill="1" applyBorder="1" applyAlignment="1" applyProtection="1">
      <alignment wrapText="1"/>
      <protection/>
    </xf>
    <xf numFmtId="0" fontId="1" fillId="33" borderId="0" xfId="0" applyFont="1" applyFill="1" applyAlignment="1">
      <alignment horizontal="center"/>
    </xf>
    <xf numFmtId="0" fontId="1" fillId="0" borderId="0" xfId="0" applyFont="1" applyAlignment="1">
      <alignment wrapText="1"/>
    </xf>
    <xf numFmtId="0" fontId="1" fillId="41" borderId="0" xfId="0" applyFont="1" applyFill="1" applyAlignment="1">
      <alignment horizontal="center"/>
    </xf>
    <xf numFmtId="0" fontId="2" fillId="41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1" fillId="33" borderId="0" xfId="0" applyFont="1" applyFill="1" applyBorder="1" applyAlignment="1" applyProtection="1">
      <alignment/>
      <protection/>
    </xf>
    <xf numFmtId="0" fontId="1" fillId="35" borderId="0" xfId="0" applyFont="1" applyFill="1" applyAlignment="1">
      <alignment horizontal="center"/>
    </xf>
    <xf numFmtId="0" fontId="2" fillId="33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3" borderId="0" xfId="0" applyFont="1" applyFill="1" applyBorder="1" applyAlignment="1" applyProtection="1">
      <alignment/>
      <protection/>
    </xf>
    <xf numFmtId="0" fontId="1" fillId="38" borderId="0" xfId="0" applyFont="1" applyFill="1" applyBorder="1" applyAlignment="1" applyProtection="1">
      <alignment/>
      <protection/>
    </xf>
    <xf numFmtId="0" fontId="1" fillId="39" borderId="0" xfId="0" applyFont="1" applyFill="1" applyBorder="1" applyAlignment="1" applyProtection="1">
      <alignment/>
      <protection/>
    </xf>
    <xf numFmtId="0" fontId="1" fillId="40" borderId="0" xfId="0" applyFont="1" applyFill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1" fillId="0" borderId="0" xfId="0" applyFont="1" applyAlignment="1">
      <alignment/>
    </xf>
    <xf numFmtId="0" fontId="1" fillId="41" borderId="10" xfId="0" applyFont="1" applyFill="1" applyBorder="1" applyAlignment="1">
      <alignment horizontal="center"/>
    </xf>
    <xf numFmtId="0" fontId="1" fillId="41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/>
    </xf>
    <xf numFmtId="0" fontId="1" fillId="35" borderId="0" xfId="0" applyFont="1" applyFill="1" applyAlignment="1">
      <alignment horizontal="center" vertical="center"/>
    </xf>
    <xf numFmtId="0" fontId="1" fillId="35" borderId="0" xfId="0" applyFont="1" applyFill="1" applyAlignment="1">
      <alignment horizontal="center"/>
    </xf>
    <xf numFmtId="0" fontId="1" fillId="35" borderId="0" xfId="0" applyFont="1" applyFill="1" applyAlignment="1">
      <alignment horizontal="center" vertical="center"/>
    </xf>
    <xf numFmtId="0" fontId="0" fillId="0" borderId="0" xfId="0" applyAlignment="1">
      <alignment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"/>
  <sheetViews>
    <sheetView tabSelected="1" zoomScalePageLayoutView="0" workbookViewId="0" topLeftCell="A148">
      <selection activeCell="S30" sqref="S30"/>
    </sheetView>
  </sheetViews>
  <sheetFormatPr defaultColWidth="9.140625" defaultRowHeight="12.75"/>
  <cols>
    <col min="5" max="5" width="10.421875" style="0" customWidth="1"/>
    <col min="6" max="6" width="10.8515625" style="0" customWidth="1"/>
    <col min="7" max="7" width="12.28125" style="0" customWidth="1"/>
    <col min="8" max="8" width="12.140625" style="0" customWidth="1"/>
    <col min="9" max="9" width="12.00390625" style="0" customWidth="1"/>
    <col min="10" max="10" width="10.7109375" style="0" customWidth="1"/>
    <col min="11" max="11" width="8.57421875" style="0" customWidth="1"/>
    <col min="12" max="12" width="9.28125" style="0" customWidth="1"/>
    <col min="13" max="13" width="6.8515625" style="0" customWidth="1"/>
    <col min="15" max="16" width="10.140625" style="0" bestFit="1" customWidth="1"/>
  </cols>
  <sheetData>
    <row r="1" spans="1:12" ht="12.75">
      <c r="A1" s="113" t="s">
        <v>0</v>
      </c>
      <c r="B1" s="113"/>
      <c r="C1" s="69"/>
      <c r="D1" s="70"/>
      <c r="E1" s="68"/>
      <c r="F1" s="68"/>
      <c r="G1" s="68"/>
      <c r="H1" s="68"/>
      <c r="I1" s="68"/>
      <c r="J1" s="68"/>
      <c r="K1" s="68"/>
      <c r="L1" s="68"/>
    </row>
    <row r="2" spans="1:12" ht="12.75">
      <c r="A2" s="68" t="s">
        <v>2</v>
      </c>
      <c r="B2" s="68"/>
      <c r="C2" s="69"/>
      <c r="D2" s="71"/>
      <c r="E2" s="68"/>
      <c r="F2" s="68"/>
      <c r="G2" s="68"/>
      <c r="H2" s="68"/>
      <c r="I2" s="68"/>
      <c r="J2" s="68"/>
      <c r="K2" s="68"/>
      <c r="L2" s="68"/>
    </row>
    <row r="3" spans="1:12" ht="12.75">
      <c r="A3" s="68" t="s">
        <v>3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</row>
    <row r="4" spans="1:12" ht="12.75">
      <c r="A4" s="113" t="s">
        <v>4</v>
      </c>
      <c r="B4" s="113"/>
      <c r="C4" s="68"/>
      <c r="D4" s="68"/>
      <c r="E4" s="68"/>
      <c r="F4" s="68"/>
      <c r="G4" s="68"/>
      <c r="H4" s="68"/>
      <c r="I4" s="68"/>
      <c r="J4" s="68"/>
      <c r="K4" s="68"/>
      <c r="L4" s="68"/>
    </row>
    <row r="5" spans="1:12" ht="12.75">
      <c r="A5" s="119" t="s">
        <v>140</v>
      </c>
      <c r="B5" s="119"/>
      <c r="C5" s="119"/>
      <c r="D5" s="68"/>
      <c r="E5" s="68"/>
      <c r="F5" s="68"/>
      <c r="G5" s="68"/>
      <c r="H5" s="68"/>
      <c r="I5" s="68"/>
      <c r="J5" s="68"/>
      <c r="K5" s="68"/>
      <c r="L5" s="68"/>
    </row>
    <row r="6" spans="1:12" ht="12.75">
      <c r="A6" s="119" t="s">
        <v>126</v>
      </c>
      <c r="B6" s="119"/>
      <c r="C6" s="119"/>
      <c r="D6" s="68"/>
      <c r="E6" s="68"/>
      <c r="F6" s="68"/>
      <c r="G6" s="68"/>
      <c r="H6" s="68"/>
      <c r="I6" s="68"/>
      <c r="J6" s="68"/>
      <c r="K6" s="68"/>
      <c r="L6" s="68"/>
    </row>
    <row r="7" spans="1:12" ht="12.75">
      <c r="A7" s="119" t="s">
        <v>127</v>
      </c>
      <c r="B7" s="119"/>
      <c r="C7" s="119"/>
      <c r="D7" s="119"/>
      <c r="E7" s="68"/>
      <c r="F7" s="68"/>
      <c r="G7" s="68"/>
      <c r="H7" s="68"/>
      <c r="I7" s="68"/>
      <c r="J7" s="68"/>
      <c r="K7" s="68"/>
      <c r="L7" s="68"/>
    </row>
    <row r="8" spans="1:12" ht="12.75">
      <c r="A8" s="72"/>
      <c r="B8" s="72"/>
      <c r="C8" s="72"/>
      <c r="D8" s="72"/>
      <c r="E8" s="68"/>
      <c r="F8" s="68"/>
      <c r="G8" s="68"/>
      <c r="H8" s="68"/>
      <c r="I8" s="68"/>
      <c r="J8" s="68"/>
      <c r="K8" s="68"/>
      <c r="L8" s="68"/>
    </row>
    <row r="9" spans="1:12" ht="12.75">
      <c r="A9" s="72" t="s">
        <v>125</v>
      </c>
      <c r="B9" s="72"/>
      <c r="C9" s="72"/>
      <c r="D9" s="72"/>
      <c r="E9" s="68"/>
      <c r="F9" s="68"/>
      <c r="G9" s="68"/>
      <c r="H9" s="68"/>
      <c r="I9" s="68"/>
      <c r="J9" s="68"/>
      <c r="K9" s="68"/>
      <c r="L9" s="68"/>
    </row>
    <row r="10" spans="1:12" ht="12.75">
      <c r="A10" s="72" t="s">
        <v>128</v>
      </c>
      <c r="B10" s="72"/>
      <c r="C10" s="72"/>
      <c r="D10" s="72"/>
      <c r="E10" s="68"/>
      <c r="F10" s="68"/>
      <c r="G10" s="68"/>
      <c r="H10" s="68"/>
      <c r="I10" s="68"/>
      <c r="J10" s="68"/>
      <c r="K10" s="68"/>
      <c r="L10" s="68"/>
    </row>
    <row r="11" spans="1:12" ht="12.75">
      <c r="A11" s="72" t="s">
        <v>129</v>
      </c>
      <c r="B11" s="72"/>
      <c r="C11" s="72"/>
      <c r="D11" s="72"/>
      <c r="E11" s="68"/>
      <c r="F11" s="68"/>
      <c r="G11" s="68"/>
      <c r="H11" s="68"/>
      <c r="I11" s="68"/>
      <c r="J11" s="68"/>
      <c r="K11" s="68"/>
      <c r="L11" s="68"/>
    </row>
    <row r="12" spans="1:12" ht="12.75">
      <c r="A12" s="76" t="s">
        <v>130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2" ht="12.75">
      <c r="A13" s="76"/>
      <c r="B13" s="77"/>
    </row>
    <row r="14" spans="1:12" s="1" customFormat="1" ht="18">
      <c r="A14" s="114" t="s">
        <v>104</v>
      </c>
      <c r="B14" s="115"/>
      <c r="C14" s="115"/>
      <c r="D14" s="115"/>
      <c r="E14" s="115"/>
      <c r="F14" s="115"/>
      <c r="G14" s="115"/>
      <c r="H14" s="115"/>
      <c r="I14" s="115"/>
      <c r="J14" s="76"/>
      <c r="K14" s="76"/>
      <c r="L14" s="76"/>
    </row>
    <row r="15" spans="1:9" ht="12.75">
      <c r="A15" s="114" t="s">
        <v>105</v>
      </c>
      <c r="B15" s="90"/>
      <c r="C15" s="90"/>
      <c r="D15" s="90"/>
      <c r="E15" s="90"/>
      <c r="F15" s="90"/>
      <c r="G15" s="90"/>
      <c r="H15" s="90"/>
      <c r="I15" s="90"/>
    </row>
    <row r="16" spans="1:9" ht="12.75">
      <c r="A16" s="114" t="s">
        <v>131</v>
      </c>
      <c r="B16" s="90"/>
      <c r="C16" s="90"/>
      <c r="D16" s="90"/>
      <c r="E16" s="90"/>
      <c r="F16" s="90"/>
      <c r="G16" s="90"/>
      <c r="H16" s="90"/>
      <c r="I16" s="90"/>
    </row>
    <row r="18" spans="1:10" ht="49.5" customHeight="1">
      <c r="A18" s="122" t="s">
        <v>99</v>
      </c>
      <c r="B18" s="123"/>
      <c r="C18" s="123"/>
      <c r="D18" s="123"/>
      <c r="E18" s="123"/>
      <c r="F18" s="50" t="s">
        <v>92</v>
      </c>
      <c r="G18" s="53" t="s">
        <v>93</v>
      </c>
      <c r="H18" s="53" t="s">
        <v>97</v>
      </c>
      <c r="I18" s="74" t="s">
        <v>94</v>
      </c>
      <c r="J18" s="52" t="s">
        <v>87</v>
      </c>
    </row>
    <row r="19" spans="1:10" ht="12.75">
      <c r="A19" s="106" t="s">
        <v>5</v>
      </c>
      <c r="B19" s="79"/>
      <c r="C19" s="79"/>
      <c r="D19" s="79"/>
      <c r="E19" s="79"/>
      <c r="F19" s="7" t="s">
        <v>6</v>
      </c>
      <c r="G19" s="7">
        <v>2</v>
      </c>
      <c r="H19" s="7">
        <v>3</v>
      </c>
      <c r="I19" s="7">
        <v>4</v>
      </c>
      <c r="J19" s="7">
        <v>5</v>
      </c>
    </row>
    <row r="20" spans="1:10" ht="12.75">
      <c r="A20" s="90" t="s">
        <v>7</v>
      </c>
      <c r="B20" s="79"/>
      <c r="C20" s="79"/>
      <c r="D20" s="79"/>
      <c r="E20" s="79"/>
      <c r="F20" s="8">
        <f>3038033.8/7.5345</f>
        <v>403216.3779945583</v>
      </c>
      <c r="G20" s="8">
        <v>479280</v>
      </c>
      <c r="H20" s="8">
        <v>471838.74</v>
      </c>
      <c r="I20" s="51">
        <f>+H20/F20</f>
        <v>1.1701874371937535</v>
      </c>
      <c r="J20" s="9">
        <v>98.45</v>
      </c>
    </row>
    <row r="21" spans="1:10" ht="12.75">
      <c r="A21" s="90" t="s">
        <v>8</v>
      </c>
      <c r="B21" s="79"/>
      <c r="C21" s="79"/>
      <c r="D21" s="79"/>
      <c r="E21" s="79"/>
      <c r="F21" s="8">
        <v>0</v>
      </c>
      <c r="G21" s="8">
        <v>0</v>
      </c>
      <c r="H21" s="8">
        <v>0</v>
      </c>
      <c r="I21" s="51">
        <v>0</v>
      </c>
      <c r="J21" s="9" t="s">
        <v>1</v>
      </c>
    </row>
    <row r="22" spans="1:10" ht="12.75">
      <c r="A22" s="90" t="s">
        <v>9</v>
      </c>
      <c r="B22" s="79"/>
      <c r="C22" s="79"/>
      <c r="D22" s="79"/>
      <c r="E22" s="79"/>
      <c r="F22" s="8">
        <f>+F20+F21</f>
        <v>403216.3779945583</v>
      </c>
      <c r="G22" s="8">
        <v>479280</v>
      </c>
      <c r="H22" s="8">
        <v>471838.74</v>
      </c>
      <c r="I22" s="51">
        <f>+H22/F22</f>
        <v>1.1701874371937535</v>
      </c>
      <c r="J22" s="9">
        <v>98.45</v>
      </c>
    </row>
    <row r="23" spans="1:10" ht="12.75">
      <c r="A23" s="31"/>
      <c r="F23" s="8"/>
      <c r="G23" s="8"/>
      <c r="H23" s="8"/>
      <c r="I23" s="51"/>
      <c r="J23" s="9"/>
    </row>
    <row r="24" spans="1:10" ht="12.75">
      <c r="A24" s="90" t="s">
        <v>10</v>
      </c>
      <c r="B24" s="79"/>
      <c r="C24" s="79"/>
      <c r="D24" s="79"/>
      <c r="E24" s="79"/>
      <c r="F24" s="8">
        <f>3038375.28/7.5345</f>
        <v>403261.70017917576</v>
      </c>
      <c r="G24" s="8">
        <v>474080.43</v>
      </c>
      <c r="H24" s="8">
        <v>461376.14</v>
      </c>
      <c r="I24" s="51">
        <f>+H24/F24</f>
        <v>1.1441109825083886</v>
      </c>
      <c r="J24" s="9">
        <v>97.32</v>
      </c>
    </row>
    <row r="25" spans="1:10" ht="12.75">
      <c r="A25" s="90" t="s">
        <v>11</v>
      </c>
      <c r="B25" s="79"/>
      <c r="C25" s="79"/>
      <c r="D25" s="79"/>
      <c r="E25" s="79"/>
      <c r="F25" s="8">
        <v>0</v>
      </c>
      <c r="G25" s="8">
        <v>560</v>
      </c>
      <c r="H25" s="8">
        <v>560</v>
      </c>
      <c r="I25" s="51">
        <v>0</v>
      </c>
      <c r="J25" s="9">
        <v>100</v>
      </c>
    </row>
    <row r="26" spans="1:10" ht="12.75">
      <c r="A26" s="90" t="s">
        <v>12</v>
      </c>
      <c r="B26" s="79"/>
      <c r="C26" s="79"/>
      <c r="D26" s="79"/>
      <c r="E26" s="79"/>
      <c r="F26" s="8">
        <f>+F24+F25</f>
        <v>403261.70017917576</v>
      </c>
      <c r="G26" s="8">
        <v>474640.43</v>
      </c>
      <c r="H26" s="8">
        <v>461936.14</v>
      </c>
      <c r="I26" s="51">
        <f>+H26/F26</f>
        <v>1.1454996588933544</v>
      </c>
      <c r="J26" s="9">
        <v>97.32</v>
      </c>
    </row>
    <row r="27" spans="1:10" ht="12.75">
      <c r="A27" s="31"/>
      <c r="F27" s="8"/>
      <c r="G27" s="8"/>
      <c r="H27" s="8"/>
      <c r="I27" s="51"/>
      <c r="J27" s="9"/>
    </row>
    <row r="28" spans="1:10" ht="12.75">
      <c r="A28" s="90" t="s">
        <v>13</v>
      </c>
      <c r="B28" s="79"/>
      <c r="C28" s="79"/>
      <c r="D28" s="79"/>
      <c r="E28" s="79"/>
      <c r="F28" s="8">
        <f>+F24-F20</f>
        <v>45.322184617456514</v>
      </c>
      <c r="G28" s="8">
        <v>4639.57</v>
      </c>
      <c r="H28" s="8">
        <v>9902.6</v>
      </c>
      <c r="I28" s="51">
        <f>+H28/F28</f>
        <v>218.49343943993966</v>
      </c>
      <c r="J28" s="9">
        <v>213.44</v>
      </c>
    </row>
    <row r="29" spans="1:10" ht="12.75">
      <c r="A29" s="31"/>
      <c r="F29" s="8"/>
      <c r="G29" s="8"/>
      <c r="H29" s="8"/>
      <c r="I29" s="51"/>
      <c r="J29" s="9"/>
    </row>
    <row r="30" spans="1:10" ht="12.75">
      <c r="A30" s="107" t="s">
        <v>100</v>
      </c>
      <c r="B30" s="108"/>
      <c r="C30" s="108"/>
      <c r="D30" s="108"/>
      <c r="E30" s="108"/>
      <c r="F30" s="108"/>
      <c r="G30" s="108"/>
      <c r="H30" s="108"/>
      <c r="I30" s="108"/>
      <c r="J30" s="108"/>
    </row>
    <row r="31" spans="1:10" ht="12.75">
      <c r="A31" s="106" t="s">
        <v>14</v>
      </c>
      <c r="B31" s="79"/>
      <c r="C31" s="79"/>
      <c r="D31" s="79"/>
      <c r="E31" s="79"/>
      <c r="F31" s="6" t="s">
        <v>1</v>
      </c>
      <c r="G31" s="6" t="s">
        <v>1</v>
      </c>
      <c r="H31" s="6" t="s">
        <v>1</v>
      </c>
      <c r="I31" s="6" t="s">
        <v>1</v>
      </c>
      <c r="J31" s="6" t="s">
        <v>1</v>
      </c>
    </row>
    <row r="32" spans="1:10" ht="15.75" customHeight="1">
      <c r="A32" s="90" t="s">
        <v>15</v>
      </c>
      <c r="B32" s="79"/>
      <c r="C32" s="79"/>
      <c r="D32" s="79"/>
      <c r="E32" s="79"/>
      <c r="F32" s="8">
        <v>0</v>
      </c>
      <c r="G32" s="8">
        <v>0</v>
      </c>
      <c r="H32" s="8">
        <v>0</v>
      </c>
      <c r="I32" s="9">
        <v>0</v>
      </c>
      <c r="J32" s="9">
        <v>0</v>
      </c>
    </row>
    <row r="33" spans="1:10" ht="14.25" customHeight="1">
      <c r="A33" s="90" t="s">
        <v>16</v>
      </c>
      <c r="B33" s="79"/>
      <c r="C33" s="79"/>
      <c r="D33" s="79"/>
      <c r="E33" s="79"/>
      <c r="F33" s="8">
        <v>0</v>
      </c>
      <c r="G33" s="8">
        <v>0</v>
      </c>
      <c r="H33" s="8">
        <v>0</v>
      </c>
      <c r="I33" s="9">
        <v>0</v>
      </c>
      <c r="J33" s="9">
        <v>0</v>
      </c>
    </row>
    <row r="34" spans="1:10" ht="16.5" customHeight="1">
      <c r="A34" s="84" t="s">
        <v>101</v>
      </c>
      <c r="B34" s="79"/>
      <c r="C34" s="79"/>
      <c r="D34" s="79"/>
      <c r="E34" s="79"/>
      <c r="F34" s="8">
        <v>0</v>
      </c>
      <c r="G34" s="8">
        <v>0</v>
      </c>
      <c r="H34" s="8">
        <v>0</v>
      </c>
      <c r="I34" s="9">
        <v>0</v>
      </c>
      <c r="J34" s="9">
        <v>0</v>
      </c>
    </row>
    <row r="35" spans="1:10" ht="12.75">
      <c r="A35" s="30"/>
      <c r="F35" s="8"/>
      <c r="G35" s="8"/>
      <c r="H35" s="8"/>
      <c r="I35" s="9"/>
      <c r="J35" s="9"/>
    </row>
    <row r="36" spans="1:10" ht="12.75">
      <c r="A36" s="84" t="s">
        <v>102</v>
      </c>
      <c r="B36" s="79"/>
      <c r="C36" s="79"/>
      <c r="D36" s="79"/>
      <c r="E36" s="79"/>
      <c r="F36" s="8">
        <f>34615.38/7.5345</f>
        <v>4594.250447939477</v>
      </c>
      <c r="G36" s="8">
        <v>0</v>
      </c>
      <c r="H36" s="8">
        <v>-4590.28</v>
      </c>
      <c r="I36" s="51">
        <f>+H36/-F36</f>
        <v>0.9991357789514373</v>
      </c>
      <c r="J36" s="9">
        <v>0</v>
      </c>
    </row>
    <row r="37" spans="1:10" ht="12.75">
      <c r="A37" s="84" t="s">
        <v>103</v>
      </c>
      <c r="B37" s="79"/>
      <c r="C37" s="79"/>
      <c r="D37" s="79"/>
      <c r="E37" s="79"/>
      <c r="F37" s="8">
        <f>+F36</f>
        <v>4594.250447939477</v>
      </c>
      <c r="G37" s="8">
        <v>-4590.28</v>
      </c>
      <c r="H37" s="8">
        <v>5312.32</v>
      </c>
      <c r="I37" s="51">
        <f>+H37/F37</f>
        <v>1.1562974331063245</v>
      </c>
      <c r="J37" s="51">
        <f>+H37/-G37</f>
        <v>1.1572975940465506</v>
      </c>
    </row>
    <row r="38" spans="1:10" ht="12.75">
      <c r="A38" s="90"/>
      <c r="B38" s="79"/>
      <c r="C38" s="79"/>
      <c r="D38" s="79"/>
      <c r="E38" s="79"/>
      <c r="F38" s="8"/>
      <c r="G38" s="8"/>
      <c r="H38" s="8"/>
      <c r="I38" s="51"/>
      <c r="J38" s="51"/>
    </row>
    <row r="39" spans="1:12" ht="18">
      <c r="A39" s="83" t="s">
        <v>105</v>
      </c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2"/>
    </row>
    <row r="40" spans="1:11" ht="12.75">
      <c r="A40" s="93" t="s">
        <v>109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</row>
    <row r="41" spans="1:11" ht="12.75">
      <c r="A41" s="93" t="s">
        <v>110</v>
      </c>
      <c r="B41" s="94"/>
      <c r="C41" s="94"/>
      <c r="D41" s="94"/>
      <c r="E41" s="94"/>
      <c r="F41" s="94"/>
      <c r="G41" s="94"/>
      <c r="H41" s="94"/>
      <c r="I41" s="94"/>
      <c r="J41" s="94"/>
      <c r="K41" s="94"/>
    </row>
    <row r="43" spans="1:12" ht="51">
      <c r="A43" s="95" t="s">
        <v>99</v>
      </c>
      <c r="B43" s="79"/>
      <c r="C43" s="79"/>
      <c r="D43" s="79"/>
      <c r="E43" s="79"/>
      <c r="F43" s="79"/>
      <c r="G43" s="79"/>
      <c r="H43" s="50" t="s">
        <v>106</v>
      </c>
      <c r="I43" s="50" t="s">
        <v>107</v>
      </c>
      <c r="J43" s="50" t="s">
        <v>108</v>
      </c>
      <c r="K43" s="73" t="s">
        <v>132</v>
      </c>
      <c r="L43" s="73" t="s">
        <v>133</v>
      </c>
    </row>
    <row r="44" spans="1:12" ht="12.75">
      <c r="A44" s="96" t="s">
        <v>5</v>
      </c>
      <c r="B44" s="79"/>
      <c r="C44" s="79"/>
      <c r="D44" s="79"/>
      <c r="E44" s="79"/>
      <c r="F44" s="79"/>
      <c r="G44" s="79"/>
      <c r="H44" s="35" t="s">
        <v>6</v>
      </c>
      <c r="I44" s="35">
        <v>2</v>
      </c>
      <c r="J44" s="35">
        <v>3</v>
      </c>
      <c r="K44" s="35">
        <v>4</v>
      </c>
      <c r="L44" s="35">
        <v>5</v>
      </c>
    </row>
    <row r="45" spans="1:12" ht="12.75">
      <c r="A45" s="89" t="s">
        <v>7</v>
      </c>
      <c r="B45" s="79"/>
      <c r="C45" s="79"/>
      <c r="D45" s="79"/>
      <c r="E45" s="79"/>
      <c r="F45" s="79"/>
      <c r="G45" s="79"/>
      <c r="H45" s="33">
        <f>+H46+H52+H55+H60+H49</f>
        <v>403216.37999999995</v>
      </c>
      <c r="I45" s="33">
        <v>479280</v>
      </c>
      <c r="J45" s="33">
        <v>471838.74</v>
      </c>
      <c r="K45" s="44">
        <f>+J45/H45</f>
        <v>1.1701874313736957</v>
      </c>
      <c r="L45" s="32">
        <v>98.45</v>
      </c>
    </row>
    <row r="46" spans="1:12" ht="12.75">
      <c r="A46" s="84" t="s">
        <v>17</v>
      </c>
      <c r="B46" s="84"/>
      <c r="C46" s="84"/>
      <c r="D46" s="84"/>
      <c r="E46" s="84"/>
      <c r="F46" s="84"/>
      <c r="G46" s="84"/>
      <c r="H46" s="34">
        <f>+H47</f>
        <v>39605.59</v>
      </c>
      <c r="I46" s="8">
        <v>34130</v>
      </c>
      <c r="J46" s="34">
        <v>33190.92</v>
      </c>
      <c r="K46" s="44">
        <f>+J46/H46</f>
        <v>0.8380362469035305</v>
      </c>
      <c r="L46" s="44">
        <f>+J46/I46</f>
        <v>0.9724852036331673</v>
      </c>
    </row>
    <row r="47" spans="1:12" ht="12.75">
      <c r="A47" s="79" t="s">
        <v>18</v>
      </c>
      <c r="B47" s="79"/>
      <c r="C47" s="79"/>
      <c r="D47" s="79"/>
      <c r="E47" s="79"/>
      <c r="F47" s="79"/>
      <c r="G47" s="79"/>
      <c r="H47" s="3">
        <f>+H48</f>
        <v>39605.59</v>
      </c>
      <c r="I47" s="3" t="s">
        <v>1</v>
      </c>
      <c r="J47" s="3">
        <v>33190.92</v>
      </c>
      <c r="K47" s="44">
        <f>+J47/H47</f>
        <v>0.8380362469035305</v>
      </c>
      <c r="L47" s="4">
        <v>0</v>
      </c>
    </row>
    <row r="48" spans="1:12" ht="12.75">
      <c r="A48" s="79" t="s">
        <v>19</v>
      </c>
      <c r="B48" s="79"/>
      <c r="C48" s="79"/>
      <c r="D48" s="79"/>
      <c r="E48" s="79"/>
      <c r="F48" s="79"/>
      <c r="G48" s="79"/>
      <c r="H48" s="3">
        <v>39605.59</v>
      </c>
      <c r="I48" s="3" t="s">
        <v>1</v>
      </c>
      <c r="J48" s="3">
        <v>33190.92</v>
      </c>
      <c r="K48" s="44">
        <f>+J48/H48</f>
        <v>0.8380362469035305</v>
      </c>
      <c r="L48" s="4">
        <v>0</v>
      </c>
    </row>
    <row r="49" spans="1:12" ht="12.75">
      <c r="A49" s="30" t="s">
        <v>88</v>
      </c>
      <c r="B49" s="30"/>
      <c r="C49" s="30"/>
      <c r="D49" s="30"/>
      <c r="E49" s="30"/>
      <c r="F49" s="30"/>
      <c r="G49" s="30"/>
      <c r="H49" s="34">
        <f>+H50</f>
        <v>0.04</v>
      </c>
      <c r="I49" s="34">
        <v>0</v>
      </c>
      <c r="J49" s="34"/>
      <c r="K49" s="59"/>
      <c r="L49" s="59"/>
    </row>
    <row r="50" spans="1:12" ht="12.75">
      <c r="A50" t="s">
        <v>89</v>
      </c>
      <c r="H50" s="3">
        <v>0.04</v>
      </c>
      <c r="I50" s="3"/>
      <c r="J50" s="3"/>
      <c r="K50" s="4"/>
      <c r="L50" s="4"/>
    </row>
    <row r="51" spans="1:12" ht="12.75">
      <c r="A51" s="27" t="s">
        <v>90</v>
      </c>
      <c r="B51" s="28"/>
      <c r="C51" s="29"/>
      <c r="D51" s="29"/>
      <c r="E51" s="29"/>
      <c r="F51" s="29"/>
      <c r="H51" s="3">
        <v>0.04</v>
      </c>
      <c r="I51" s="3"/>
      <c r="J51" s="3"/>
      <c r="K51" s="4"/>
      <c r="L51" s="4"/>
    </row>
    <row r="52" spans="1:12" ht="27.75" customHeight="1">
      <c r="A52" s="82" t="s">
        <v>20</v>
      </c>
      <c r="B52" s="82"/>
      <c r="C52" s="82"/>
      <c r="D52" s="82"/>
      <c r="E52" s="82"/>
      <c r="F52" s="82"/>
      <c r="G52" s="82"/>
      <c r="H52" s="34">
        <f>+H53</f>
        <v>141047.46</v>
      </c>
      <c r="I52" s="8">
        <v>155340</v>
      </c>
      <c r="J52" s="8">
        <v>150050.19</v>
      </c>
      <c r="K52" s="44">
        <f aca="true" t="shared" si="0" ref="K52:K62">+J52/H52</f>
        <v>1.0638276648158003</v>
      </c>
      <c r="L52" s="51">
        <f>+J52/I52</f>
        <v>0.9659468906913866</v>
      </c>
    </row>
    <row r="53" spans="1:12" ht="15" customHeight="1">
      <c r="A53" s="79" t="s">
        <v>21</v>
      </c>
      <c r="B53" s="79"/>
      <c r="C53" s="79"/>
      <c r="D53" s="79"/>
      <c r="E53" s="79"/>
      <c r="F53" s="79"/>
      <c r="G53" s="79"/>
      <c r="H53" s="3">
        <f>+H54</f>
        <v>141047.46</v>
      </c>
      <c r="I53" s="3" t="s">
        <v>1</v>
      </c>
      <c r="J53" s="3">
        <v>150050.19</v>
      </c>
      <c r="K53" s="44">
        <f t="shared" si="0"/>
        <v>1.0638276648158003</v>
      </c>
      <c r="L53" s="4">
        <v>0</v>
      </c>
    </row>
    <row r="54" spans="1:12" ht="12.75">
      <c r="A54" s="79" t="s">
        <v>22</v>
      </c>
      <c r="B54" s="79"/>
      <c r="C54" s="79"/>
      <c r="D54" s="79"/>
      <c r="E54" s="79"/>
      <c r="F54" s="79"/>
      <c r="G54" s="79"/>
      <c r="H54" s="3">
        <v>141047.46</v>
      </c>
      <c r="I54" s="3" t="s">
        <v>1</v>
      </c>
      <c r="J54" s="3">
        <v>150050.19</v>
      </c>
      <c r="K54" s="44">
        <f t="shared" si="0"/>
        <v>1.0638276648158003</v>
      </c>
      <c r="L54" s="4">
        <v>0</v>
      </c>
    </row>
    <row r="55" spans="1:12" ht="29.25" customHeight="1">
      <c r="A55" s="100" t="s">
        <v>23</v>
      </c>
      <c r="B55" s="100"/>
      <c r="C55" s="100"/>
      <c r="D55" s="100"/>
      <c r="E55" s="100"/>
      <c r="F55" s="100"/>
      <c r="G55" s="100"/>
      <c r="H55" s="34">
        <f>+H56+H58</f>
        <v>1194.45</v>
      </c>
      <c r="I55" s="34">
        <v>1310</v>
      </c>
      <c r="J55" s="34">
        <v>1158.41</v>
      </c>
      <c r="K55" s="60">
        <f t="shared" si="0"/>
        <v>0.9698271170831764</v>
      </c>
      <c r="L55" s="51">
        <f>+J55/I55</f>
        <v>0.8842824427480916</v>
      </c>
    </row>
    <row r="56" spans="1:12" ht="12.75">
      <c r="A56" s="79" t="s">
        <v>24</v>
      </c>
      <c r="B56" s="79"/>
      <c r="C56" s="79"/>
      <c r="D56" s="79"/>
      <c r="E56" s="79"/>
      <c r="F56" s="79"/>
      <c r="G56" s="79"/>
      <c r="H56" s="3">
        <f>+H57</f>
        <v>967.55</v>
      </c>
      <c r="I56" s="3" t="s">
        <v>1</v>
      </c>
      <c r="J56" s="3">
        <v>968.24</v>
      </c>
      <c r="K56" s="44">
        <f t="shared" si="0"/>
        <v>1.000713141439719</v>
      </c>
      <c r="L56" s="4">
        <v>0</v>
      </c>
    </row>
    <row r="57" spans="1:12" ht="12.75">
      <c r="A57" s="79" t="s">
        <v>25</v>
      </c>
      <c r="B57" s="79"/>
      <c r="C57" s="79"/>
      <c r="D57" s="79"/>
      <c r="E57" s="79"/>
      <c r="F57" s="79"/>
      <c r="G57" s="79"/>
      <c r="H57" s="3">
        <v>967.55</v>
      </c>
      <c r="I57" s="3" t="s">
        <v>1</v>
      </c>
      <c r="J57" s="3">
        <v>968.24</v>
      </c>
      <c r="K57" s="44">
        <f t="shared" si="0"/>
        <v>1.000713141439719</v>
      </c>
      <c r="L57" s="4">
        <v>0</v>
      </c>
    </row>
    <row r="58" spans="1:12" ht="12.75">
      <c r="A58" s="82" t="s">
        <v>26</v>
      </c>
      <c r="B58" s="82"/>
      <c r="C58" s="82"/>
      <c r="D58" s="82"/>
      <c r="E58" s="82"/>
      <c r="F58" s="82"/>
      <c r="G58" s="82"/>
      <c r="H58" s="3">
        <v>226.9</v>
      </c>
      <c r="I58" s="3" t="s">
        <v>1</v>
      </c>
      <c r="J58" s="3">
        <v>190.17</v>
      </c>
      <c r="K58" s="44">
        <f t="shared" si="0"/>
        <v>0.8381225209343323</v>
      </c>
      <c r="L58" s="4">
        <v>0</v>
      </c>
    </row>
    <row r="59" spans="1:12" ht="12.75">
      <c r="A59" s="79" t="s">
        <v>27</v>
      </c>
      <c r="B59" s="79"/>
      <c r="C59" s="79"/>
      <c r="D59" s="79"/>
      <c r="E59" s="79"/>
      <c r="F59" s="79"/>
      <c r="G59" s="79"/>
      <c r="H59" s="3">
        <v>226.9</v>
      </c>
      <c r="I59" s="3" t="s">
        <v>1</v>
      </c>
      <c r="J59" s="3">
        <v>190.17</v>
      </c>
      <c r="K59" s="44">
        <f t="shared" si="0"/>
        <v>0.8381225209343323</v>
      </c>
      <c r="L59" s="4">
        <v>0</v>
      </c>
    </row>
    <row r="60" spans="1:15" ht="12.75">
      <c r="A60" s="84" t="s">
        <v>28</v>
      </c>
      <c r="B60" s="84"/>
      <c r="C60" s="84"/>
      <c r="D60" s="84"/>
      <c r="E60" s="84"/>
      <c r="F60" s="84"/>
      <c r="G60" s="84"/>
      <c r="H60" s="34">
        <f>+H61</f>
        <v>221368.84</v>
      </c>
      <c r="I60" s="34">
        <v>288500</v>
      </c>
      <c r="J60" s="34">
        <v>287439.22</v>
      </c>
      <c r="K60" s="60">
        <f t="shared" si="0"/>
        <v>1.298462873094515</v>
      </c>
      <c r="L60" s="51">
        <f>+J60/I60</f>
        <v>0.9963231195840554</v>
      </c>
      <c r="O60" s="62"/>
    </row>
    <row r="61" spans="1:12" ht="12.75">
      <c r="A61" s="82" t="s">
        <v>29</v>
      </c>
      <c r="B61" s="82"/>
      <c r="C61" s="82"/>
      <c r="D61" s="82"/>
      <c r="E61" s="82"/>
      <c r="F61" s="82"/>
      <c r="G61" s="82"/>
      <c r="H61" s="3">
        <v>221368.84</v>
      </c>
      <c r="I61" s="3" t="s">
        <v>1</v>
      </c>
      <c r="J61" s="3">
        <v>287439.22</v>
      </c>
      <c r="K61" s="44">
        <f t="shared" si="0"/>
        <v>1.298462873094515</v>
      </c>
      <c r="L61" s="4">
        <v>0</v>
      </c>
    </row>
    <row r="62" spans="1:12" ht="12.75">
      <c r="A62" s="79" t="s">
        <v>30</v>
      </c>
      <c r="B62" s="79"/>
      <c r="C62" s="79"/>
      <c r="D62" s="79"/>
      <c r="E62" s="79"/>
      <c r="F62" s="79"/>
      <c r="G62" s="79"/>
      <c r="H62" s="3">
        <v>221368.84</v>
      </c>
      <c r="I62" s="3" t="s">
        <v>1</v>
      </c>
      <c r="J62" s="3">
        <v>287439.22</v>
      </c>
      <c r="K62" s="44">
        <f t="shared" si="0"/>
        <v>1.298462873094515</v>
      </c>
      <c r="L62" s="4">
        <v>0</v>
      </c>
    </row>
    <row r="63" spans="8:12" ht="12.75">
      <c r="H63" s="3"/>
      <c r="I63" s="3"/>
      <c r="J63" s="3"/>
      <c r="K63" s="44"/>
      <c r="L63" s="4"/>
    </row>
    <row r="64" spans="1:12" ht="12.75">
      <c r="A64" s="89" t="s">
        <v>10</v>
      </c>
      <c r="B64" s="79"/>
      <c r="C64" s="79"/>
      <c r="D64" s="79"/>
      <c r="E64" s="79"/>
      <c r="F64" s="79"/>
      <c r="G64" s="79"/>
      <c r="H64" s="33">
        <f>+H65+H72+H99</f>
        <v>403261.6985427035</v>
      </c>
      <c r="I64" s="33">
        <v>474080.43</v>
      </c>
      <c r="J64" s="33">
        <v>461376.14</v>
      </c>
      <c r="K64" s="44">
        <f aca="true" t="shared" si="1" ref="K64:K101">+J64/H64</f>
        <v>1.1441109871512938</v>
      </c>
      <c r="L64" s="32">
        <v>97.32</v>
      </c>
    </row>
    <row r="65" spans="1:12" ht="12.75">
      <c r="A65" s="84" t="s">
        <v>31</v>
      </c>
      <c r="B65" s="84"/>
      <c r="C65" s="84"/>
      <c r="D65" s="84"/>
      <c r="E65" s="84"/>
      <c r="F65" s="84"/>
      <c r="G65" s="84"/>
      <c r="H65" s="34">
        <f>+H66+H68+H70</f>
        <v>322864.4528502223</v>
      </c>
      <c r="I65" s="8">
        <v>381590</v>
      </c>
      <c r="J65" s="8">
        <v>376034.16</v>
      </c>
      <c r="K65" s="44">
        <f t="shared" si="1"/>
        <v>1.1646812050084785</v>
      </c>
      <c r="L65" s="44">
        <f>+J65/I65</f>
        <v>0.9854402893157577</v>
      </c>
    </row>
    <row r="66" spans="1:12" ht="12.75">
      <c r="A66" s="94" t="s">
        <v>32</v>
      </c>
      <c r="B66" s="94"/>
      <c r="C66" s="94"/>
      <c r="D66" s="94"/>
      <c r="E66" s="94"/>
      <c r="F66" s="94"/>
      <c r="G66" s="94"/>
      <c r="H66" s="56">
        <f>+H67</f>
        <v>271938.5135045457</v>
      </c>
      <c r="I66" s="56" t="s">
        <v>1</v>
      </c>
      <c r="J66" s="56">
        <v>315796.98</v>
      </c>
      <c r="K66" s="57">
        <f t="shared" si="1"/>
        <v>1.1612808201759959</v>
      </c>
      <c r="L66" s="58">
        <v>0</v>
      </c>
    </row>
    <row r="67" spans="1:12" ht="12.75">
      <c r="A67" s="79" t="s">
        <v>33</v>
      </c>
      <c r="B67" s="79"/>
      <c r="C67" s="79"/>
      <c r="D67" s="79"/>
      <c r="E67" s="79"/>
      <c r="F67" s="79"/>
      <c r="G67" s="79"/>
      <c r="H67" s="56">
        <f>2048920.73/7.5345</f>
        <v>271938.5135045457</v>
      </c>
      <c r="I67" s="56" t="s">
        <v>1</v>
      </c>
      <c r="J67" s="56">
        <v>315796.98</v>
      </c>
      <c r="K67" s="57">
        <f t="shared" si="1"/>
        <v>1.1612808201759959</v>
      </c>
      <c r="L67" s="58">
        <v>0</v>
      </c>
    </row>
    <row r="68" spans="1:12" ht="12.75">
      <c r="A68" s="94" t="s">
        <v>34</v>
      </c>
      <c r="B68" s="94"/>
      <c r="C68" s="94"/>
      <c r="D68" s="94"/>
      <c r="E68" s="94"/>
      <c r="F68" s="94"/>
      <c r="G68" s="94"/>
      <c r="H68" s="56">
        <f>+H69</f>
        <v>11225.307585108501</v>
      </c>
      <c r="I68" s="56" t="s">
        <v>1</v>
      </c>
      <c r="J68" s="56">
        <v>13353.87</v>
      </c>
      <c r="K68" s="57">
        <f t="shared" si="1"/>
        <v>1.1896217452174986</v>
      </c>
      <c r="L68" s="58">
        <v>0</v>
      </c>
    </row>
    <row r="69" spans="1:12" ht="12.75">
      <c r="A69" s="79" t="s">
        <v>35</v>
      </c>
      <c r="B69" s="79"/>
      <c r="C69" s="79"/>
      <c r="D69" s="79"/>
      <c r="E69" s="79"/>
      <c r="F69" s="79"/>
      <c r="G69" s="79"/>
      <c r="H69" s="56">
        <f>84577.08/7.5345</f>
        <v>11225.307585108501</v>
      </c>
      <c r="I69" s="56" t="s">
        <v>1</v>
      </c>
      <c r="J69" s="56">
        <v>13353.87</v>
      </c>
      <c r="K69" s="57">
        <f t="shared" si="1"/>
        <v>1.1896217452174986</v>
      </c>
      <c r="L69" s="58">
        <v>0</v>
      </c>
    </row>
    <row r="70" spans="1:12" ht="12.75">
      <c r="A70" s="94" t="s">
        <v>36</v>
      </c>
      <c r="B70" s="94"/>
      <c r="C70" s="94"/>
      <c r="D70" s="94"/>
      <c r="E70" s="94"/>
      <c r="F70" s="94"/>
      <c r="G70" s="94"/>
      <c r="H70" s="56">
        <f>+H71</f>
        <v>39700.631760568045</v>
      </c>
      <c r="I70" s="56" t="s">
        <v>1</v>
      </c>
      <c r="J70" s="56">
        <v>46883.31</v>
      </c>
      <c r="K70" s="57">
        <f t="shared" si="1"/>
        <v>1.1809210060623272</v>
      </c>
      <c r="L70" s="58">
        <v>0</v>
      </c>
    </row>
    <row r="71" spans="1:12" ht="12.75">
      <c r="A71" s="79" t="s">
        <v>37</v>
      </c>
      <c r="B71" s="79"/>
      <c r="C71" s="79"/>
      <c r="D71" s="79"/>
      <c r="E71" s="79"/>
      <c r="F71" s="79"/>
      <c r="G71" s="79"/>
      <c r="H71" s="56">
        <f>299124.41/7.5345</f>
        <v>39700.631760568045</v>
      </c>
      <c r="I71" s="56" t="s">
        <v>1</v>
      </c>
      <c r="J71" s="56">
        <v>46883.31</v>
      </c>
      <c r="K71" s="57">
        <f t="shared" si="1"/>
        <v>1.1809210060623272</v>
      </c>
      <c r="L71" s="58">
        <v>0</v>
      </c>
    </row>
    <row r="72" spans="1:12" ht="12.75">
      <c r="A72" s="84" t="s">
        <v>38</v>
      </c>
      <c r="B72" s="84"/>
      <c r="C72" s="84"/>
      <c r="D72" s="84"/>
      <c r="E72" s="84"/>
      <c r="F72" s="84"/>
      <c r="G72" s="84"/>
      <c r="H72" s="8">
        <f>+H73+H77+H93+H84</f>
        <v>79492.38569248126</v>
      </c>
      <c r="I72" s="8">
        <v>91515.43</v>
      </c>
      <c r="J72" s="8">
        <v>84381.62</v>
      </c>
      <c r="K72" s="51">
        <f t="shared" si="1"/>
        <v>1.0615056934689682</v>
      </c>
      <c r="L72" s="51">
        <f>+J72/I72</f>
        <v>0.9220480087347019</v>
      </c>
    </row>
    <row r="73" spans="1:12" ht="12.75">
      <c r="A73" s="94" t="s">
        <v>39</v>
      </c>
      <c r="B73" s="94"/>
      <c r="C73" s="94"/>
      <c r="D73" s="94"/>
      <c r="E73" s="94"/>
      <c r="F73" s="94"/>
      <c r="G73" s="94"/>
      <c r="H73" s="56">
        <f>+H74+H75+H76</f>
        <v>13236.502753998277</v>
      </c>
      <c r="I73" s="56" t="s">
        <v>1</v>
      </c>
      <c r="J73" s="56">
        <v>16102.65</v>
      </c>
      <c r="K73" s="57">
        <f t="shared" si="1"/>
        <v>1.2165335738049057</v>
      </c>
      <c r="L73" s="58">
        <v>0</v>
      </c>
    </row>
    <row r="74" spans="1:12" ht="12.75">
      <c r="A74" s="79" t="s">
        <v>40</v>
      </c>
      <c r="B74" s="79"/>
      <c r="C74" s="79"/>
      <c r="D74" s="79"/>
      <c r="E74" s="79"/>
      <c r="F74" s="79"/>
      <c r="G74" s="79"/>
      <c r="H74" s="56">
        <f>5300.2/7.5345</f>
        <v>703.457429159201</v>
      </c>
      <c r="I74" s="56" t="s">
        <v>1</v>
      </c>
      <c r="J74" s="56">
        <v>841.82</v>
      </c>
      <c r="K74" s="57">
        <f t="shared" si="1"/>
        <v>1.1966893305912987</v>
      </c>
      <c r="L74" s="58">
        <v>0</v>
      </c>
    </row>
    <row r="75" spans="1:12" ht="12.75">
      <c r="A75" s="79" t="s">
        <v>41</v>
      </c>
      <c r="B75" s="79"/>
      <c r="C75" s="79"/>
      <c r="D75" s="79"/>
      <c r="E75" s="79"/>
      <c r="F75" s="79"/>
      <c r="G75" s="79"/>
      <c r="H75" s="56">
        <f>85080.74/7.5345</f>
        <v>11292.154754794612</v>
      </c>
      <c r="I75" s="56" t="s">
        <v>1</v>
      </c>
      <c r="J75" s="56">
        <v>14461.5</v>
      </c>
      <c r="K75" s="57">
        <f t="shared" si="1"/>
        <v>1.2806678897010062</v>
      </c>
      <c r="L75" s="58">
        <v>0</v>
      </c>
    </row>
    <row r="76" spans="1:12" ht="12.75">
      <c r="A76" s="79" t="s">
        <v>42</v>
      </c>
      <c r="B76" s="79"/>
      <c r="C76" s="79"/>
      <c r="D76" s="79"/>
      <c r="E76" s="79"/>
      <c r="F76" s="79"/>
      <c r="G76" s="79"/>
      <c r="H76" s="56">
        <f>9349.49/7.5345</f>
        <v>1240.890570044462</v>
      </c>
      <c r="I76" s="56" t="s">
        <v>1</v>
      </c>
      <c r="J76" s="56">
        <v>799.33</v>
      </c>
      <c r="K76" s="57">
        <f t="shared" si="1"/>
        <v>0.6441583321657118</v>
      </c>
      <c r="L76" s="58">
        <v>0</v>
      </c>
    </row>
    <row r="77" spans="1:12" ht="12.75">
      <c r="A77" s="94" t="s">
        <v>43</v>
      </c>
      <c r="B77" s="94"/>
      <c r="C77" s="94"/>
      <c r="D77" s="94"/>
      <c r="E77" s="94"/>
      <c r="F77" s="94"/>
      <c r="G77" s="94"/>
      <c r="H77" s="56">
        <f>+H78+H79+H80+H81+H82+H83</f>
        <v>47228.004512575484</v>
      </c>
      <c r="I77" s="56" t="s">
        <v>1</v>
      </c>
      <c r="J77" s="56">
        <v>51105.13</v>
      </c>
      <c r="K77" s="57">
        <f t="shared" si="1"/>
        <v>1.0820937815907963</v>
      </c>
      <c r="L77" s="58">
        <v>0</v>
      </c>
    </row>
    <row r="78" spans="1:12" ht="12.75">
      <c r="A78" s="79" t="s">
        <v>44</v>
      </c>
      <c r="B78" s="79"/>
      <c r="C78" s="79"/>
      <c r="D78" s="79"/>
      <c r="E78" s="79"/>
      <c r="F78" s="79"/>
      <c r="G78" s="79"/>
      <c r="H78" s="56">
        <f>72251.64/7.5345</f>
        <v>9589.440573362532</v>
      </c>
      <c r="I78" s="56" t="s">
        <v>1</v>
      </c>
      <c r="J78" s="56">
        <v>9578.82</v>
      </c>
      <c r="K78" s="57">
        <f t="shared" si="1"/>
        <v>0.9988924720601499</v>
      </c>
      <c r="L78" s="58">
        <v>0</v>
      </c>
    </row>
    <row r="79" spans="1:12" ht="12.75">
      <c r="A79" s="79" t="s">
        <v>45</v>
      </c>
      <c r="B79" s="79"/>
      <c r="C79" s="79"/>
      <c r="D79" s="79"/>
      <c r="E79" s="79"/>
      <c r="F79" s="79"/>
      <c r="G79" s="79"/>
      <c r="H79" s="56">
        <f>170246.86/7.5345</f>
        <v>22595.641382971662</v>
      </c>
      <c r="I79" s="56" t="s">
        <v>1</v>
      </c>
      <c r="J79" s="56">
        <v>28494.49</v>
      </c>
      <c r="K79" s="57">
        <f t="shared" si="1"/>
        <v>1.261061348826052</v>
      </c>
      <c r="L79" s="58">
        <v>0</v>
      </c>
    </row>
    <row r="80" spans="1:12" ht="12.75">
      <c r="A80" s="79" t="s">
        <v>46</v>
      </c>
      <c r="B80" s="79"/>
      <c r="C80" s="79"/>
      <c r="D80" s="79"/>
      <c r="E80" s="79"/>
      <c r="F80" s="79"/>
      <c r="G80" s="79"/>
      <c r="H80" s="56">
        <f>90737.13/7.5345</f>
        <v>12042.886721083018</v>
      </c>
      <c r="I80" s="56" t="s">
        <v>1</v>
      </c>
      <c r="J80" s="56">
        <v>10030.62</v>
      </c>
      <c r="K80" s="57">
        <f t="shared" si="1"/>
        <v>0.8329082745949757</v>
      </c>
      <c r="L80" s="58">
        <v>0</v>
      </c>
    </row>
    <row r="81" spans="1:12" ht="12.75">
      <c r="A81" s="79" t="s">
        <v>47</v>
      </c>
      <c r="B81" s="79"/>
      <c r="C81" s="79"/>
      <c r="D81" s="79"/>
      <c r="E81" s="79"/>
      <c r="F81" s="79"/>
      <c r="G81" s="79"/>
      <c r="H81" s="56">
        <f>11920.79/7.5345</f>
        <v>1582.1607273209902</v>
      </c>
      <c r="I81" s="56" t="s">
        <v>1</v>
      </c>
      <c r="J81" s="56">
        <v>1451.87</v>
      </c>
      <c r="K81" s="57">
        <f t="shared" si="1"/>
        <v>0.9176501318285113</v>
      </c>
      <c r="L81" s="58">
        <v>0</v>
      </c>
    </row>
    <row r="82" spans="1:12" ht="12.75">
      <c r="A82" s="79" t="s">
        <v>48</v>
      </c>
      <c r="B82" s="79"/>
      <c r="C82" s="79"/>
      <c r="D82" s="79"/>
      <c r="E82" s="79"/>
      <c r="F82" s="79"/>
      <c r="G82" s="79"/>
      <c r="H82" s="56">
        <f>3136.48/7.5345</f>
        <v>416.2824341363063</v>
      </c>
      <c r="I82" s="56" t="s">
        <v>1</v>
      </c>
      <c r="J82" s="56">
        <v>707.94</v>
      </c>
      <c r="K82" s="57">
        <f t="shared" si="1"/>
        <v>1.7006242443758612</v>
      </c>
      <c r="L82" s="58">
        <v>0</v>
      </c>
    </row>
    <row r="83" spans="1:12" ht="12.75">
      <c r="A83" s="79" t="s">
        <v>49</v>
      </c>
      <c r="B83" s="79"/>
      <c r="C83" s="79"/>
      <c r="D83" s="79"/>
      <c r="E83" s="79"/>
      <c r="F83" s="79"/>
      <c r="G83" s="79"/>
      <c r="H83" s="56">
        <f>7546.5/7.5345</f>
        <v>1001.5926737009754</v>
      </c>
      <c r="I83" s="56" t="s">
        <v>1</v>
      </c>
      <c r="J83" s="56">
        <v>841.39</v>
      </c>
      <c r="K83" s="57">
        <f t="shared" si="1"/>
        <v>0.8400520711588154</v>
      </c>
      <c r="L83" s="58">
        <v>0</v>
      </c>
    </row>
    <row r="84" spans="1:12" ht="12.75">
      <c r="A84" s="94" t="s">
        <v>50</v>
      </c>
      <c r="B84" s="94"/>
      <c r="C84" s="94"/>
      <c r="D84" s="94"/>
      <c r="E84" s="94"/>
      <c r="F84" s="94"/>
      <c r="G84" s="94"/>
      <c r="H84" s="56">
        <f>+H85+H86+H87+H88+H89+H90+H91+H92</f>
        <v>15950.289999336384</v>
      </c>
      <c r="I84" s="56" t="s">
        <v>1</v>
      </c>
      <c r="J84" s="56">
        <v>12241.72</v>
      </c>
      <c r="K84" s="57">
        <f t="shared" si="1"/>
        <v>0.7674920017447532</v>
      </c>
      <c r="L84" s="58">
        <v>0</v>
      </c>
    </row>
    <row r="85" spans="1:12" ht="12.75">
      <c r="A85" s="79" t="s">
        <v>51</v>
      </c>
      <c r="B85" s="79"/>
      <c r="C85" s="79"/>
      <c r="D85" s="79"/>
      <c r="E85" s="79"/>
      <c r="F85" s="79"/>
      <c r="G85" s="79"/>
      <c r="H85" s="56">
        <f>12121.53/7.5345</f>
        <v>1608.8035038821422</v>
      </c>
      <c r="I85" s="56" t="s">
        <v>1</v>
      </c>
      <c r="J85" s="56">
        <v>1567.89</v>
      </c>
      <c r="K85" s="57">
        <f t="shared" si="1"/>
        <v>0.9745689863408332</v>
      </c>
      <c r="L85" s="58">
        <v>0</v>
      </c>
    </row>
    <row r="86" spans="1:12" ht="12.75">
      <c r="A86" s="79" t="s">
        <v>52</v>
      </c>
      <c r="B86" s="79"/>
      <c r="C86" s="79"/>
      <c r="D86" s="79"/>
      <c r="E86" s="79"/>
      <c r="F86" s="79"/>
      <c r="G86" s="79"/>
      <c r="H86" s="56">
        <f>21985.38/7.5345</f>
        <v>2917.961377662751</v>
      </c>
      <c r="I86" s="56" t="s">
        <v>1</v>
      </c>
      <c r="J86" s="56">
        <v>2187.97</v>
      </c>
      <c r="K86" s="57">
        <f t="shared" si="1"/>
        <v>0.7498282933931549</v>
      </c>
      <c r="L86" s="58">
        <v>0</v>
      </c>
    </row>
    <row r="87" spans="1:12" ht="12.75">
      <c r="A87" s="103" t="s">
        <v>91</v>
      </c>
      <c r="B87" s="77"/>
      <c r="C87" s="77"/>
      <c r="D87" s="77"/>
      <c r="E87" s="77"/>
      <c r="F87" s="77"/>
      <c r="G87" s="77"/>
      <c r="H87" s="56">
        <f>3243/7.5345</f>
        <v>430.4200676886323</v>
      </c>
      <c r="I87" s="56"/>
      <c r="J87" s="56"/>
      <c r="K87" s="57">
        <f t="shared" si="1"/>
        <v>0</v>
      </c>
      <c r="L87" s="58">
        <v>0</v>
      </c>
    </row>
    <row r="88" spans="1:12" ht="12.75">
      <c r="A88" s="79" t="s">
        <v>53</v>
      </c>
      <c r="B88" s="79"/>
      <c r="C88" s="79"/>
      <c r="D88" s="79"/>
      <c r="E88" s="79"/>
      <c r="F88" s="79"/>
      <c r="G88" s="79"/>
      <c r="H88" s="56">
        <f>24061.46/7.5345</f>
        <v>3193.504545756188</v>
      </c>
      <c r="I88" s="56" t="s">
        <v>1</v>
      </c>
      <c r="J88" s="56">
        <v>2578.99</v>
      </c>
      <c r="K88" s="57">
        <f t="shared" si="1"/>
        <v>0.8075736117010356</v>
      </c>
      <c r="L88" s="58">
        <v>0</v>
      </c>
    </row>
    <row r="89" spans="1:12" ht="12.75">
      <c r="A89" s="79" t="s">
        <v>54</v>
      </c>
      <c r="B89" s="79"/>
      <c r="C89" s="79"/>
      <c r="D89" s="79"/>
      <c r="E89" s="79"/>
      <c r="F89" s="79"/>
      <c r="G89" s="79"/>
      <c r="H89" s="56">
        <f>9187.46/7.5345</f>
        <v>1219.3854933970401</v>
      </c>
      <c r="I89" s="56" t="s">
        <v>1</v>
      </c>
      <c r="J89" s="56">
        <v>1389.54</v>
      </c>
      <c r="K89" s="57">
        <f t="shared" si="1"/>
        <v>1.1395411931045143</v>
      </c>
      <c r="L89" s="58">
        <v>0</v>
      </c>
    </row>
    <row r="90" spans="1:12" ht="12.75">
      <c r="A90" s="79" t="s">
        <v>55</v>
      </c>
      <c r="B90" s="79"/>
      <c r="C90" s="79"/>
      <c r="D90" s="79"/>
      <c r="E90" s="79"/>
      <c r="F90" s="79"/>
      <c r="G90" s="79"/>
      <c r="H90" s="56">
        <f>19819.25/7.5345</f>
        <v>2630.466520671577</v>
      </c>
      <c r="I90" s="56" t="s">
        <v>1</v>
      </c>
      <c r="J90" s="56">
        <v>499.38</v>
      </c>
      <c r="K90" s="57">
        <f t="shared" si="1"/>
        <v>0.1898446515382772</v>
      </c>
      <c r="L90" s="58">
        <v>0</v>
      </c>
    </row>
    <row r="91" spans="1:12" ht="12.75">
      <c r="A91" s="79" t="s">
        <v>56</v>
      </c>
      <c r="B91" s="79"/>
      <c r="C91" s="79"/>
      <c r="D91" s="79"/>
      <c r="E91" s="79"/>
      <c r="F91" s="79"/>
      <c r="G91" s="79"/>
      <c r="H91" s="56">
        <f>17499.38/7.5345</f>
        <v>2322.5668591147387</v>
      </c>
      <c r="I91" s="56" t="s">
        <v>1</v>
      </c>
      <c r="J91" s="56">
        <v>3167.51</v>
      </c>
      <c r="K91" s="57">
        <f t="shared" si="1"/>
        <v>1.3637971228123513</v>
      </c>
      <c r="L91" s="58">
        <v>0</v>
      </c>
    </row>
    <row r="92" spans="1:12" ht="12.75">
      <c r="A92" s="79" t="s">
        <v>57</v>
      </c>
      <c r="B92" s="79"/>
      <c r="C92" s="79"/>
      <c r="D92" s="79"/>
      <c r="E92" s="79"/>
      <c r="F92" s="79"/>
      <c r="G92" s="79"/>
      <c r="H92" s="56">
        <f>12260/7.5345</f>
        <v>1627.1816311633154</v>
      </c>
      <c r="I92" s="56" t="s">
        <v>1</v>
      </c>
      <c r="J92" s="56">
        <v>850.44</v>
      </c>
      <c r="K92" s="57">
        <f t="shared" si="1"/>
        <v>0.5226460179445351</v>
      </c>
      <c r="L92" s="58">
        <v>0</v>
      </c>
    </row>
    <row r="93" spans="1:12" ht="12.75">
      <c r="A93" s="94" t="s">
        <v>58</v>
      </c>
      <c r="B93" s="94"/>
      <c r="C93" s="94"/>
      <c r="D93" s="94"/>
      <c r="E93" s="94"/>
      <c r="F93" s="94"/>
      <c r="G93" s="94"/>
      <c r="H93" s="56">
        <f>+H94+H95+H96+H97+H98</f>
        <v>3077.5884265711056</v>
      </c>
      <c r="I93" s="56" t="s">
        <v>1</v>
      </c>
      <c r="J93" s="56">
        <v>4932.12</v>
      </c>
      <c r="K93" s="57">
        <f t="shared" si="1"/>
        <v>1.6025924575935322</v>
      </c>
      <c r="L93" s="58">
        <v>0</v>
      </c>
    </row>
    <row r="94" spans="1:12" ht="12.75">
      <c r="A94" s="79" t="s">
        <v>59</v>
      </c>
      <c r="B94" s="79"/>
      <c r="C94" s="79"/>
      <c r="D94" s="79"/>
      <c r="E94" s="79"/>
      <c r="F94" s="79"/>
      <c r="G94" s="79"/>
      <c r="H94" s="3">
        <f>938.04/7.5345</f>
        <v>124.49930320525581</v>
      </c>
      <c r="I94" s="3" t="s">
        <v>1</v>
      </c>
      <c r="J94" s="3">
        <v>79.29</v>
      </c>
      <c r="K94" s="57">
        <f t="shared" si="1"/>
        <v>0.6368710342842524</v>
      </c>
      <c r="L94" s="4">
        <v>0</v>
      </c>
    </row>
    <row r="95" spans="1:12" ht="12.75">
      <c r="A95" s="79" t="s">
        <v>60</v>
      </c>
      <c r="B95" s="79"/>
      <c r="C95" s="79"/>
      <c r="D95" s="79"/>
      <c r="E95" s="79"/>
      <c r="F95" s="79"/>
      <c r="G95" s="79"/>
      <c r="H95" s="3">
        <f>2208.22/7.5345</f>
        <v>293.0811599973455</v>
      </c>
      <c r="I95" s="3" t="s">
        <v>1</v>
      </c>
      <c r="J95" s="3">
        <v>352.76</v>
      </c>
      <c r="K95" s="57">
        <f t="shared" si="1"/>
        <v>1.2036256441840036</v>
      </c>
      <c r="L95" s="4">
        <v>0</v>
      </c>
    </row>
    <row r="96" spans="1:16" ht="12.75">
      <c r="A96" s="79" t="s">
        <v>61</v>
      </c>
      <c r="B96" s="79"/>
      <c r="C96" s="79"/>
      <c r="D96" s="79"/>
      <c r="E96" s="79"/>
      <c r="F96" s="79"/>
      <c r="G96" s="79"/>
      <c r="H96" s="3">
        <f>2666.64/7.5345</f>
        <v>353.9239498307784</v>
      </c>
      <c r="I96" s="3" t="s">
        <v>1</v>
      </c>
      <c r="J96" s="3">
        <v>586.17</v>
      </c>
      <c r="K96" s="57">
        <f t="shared" si="1"/>
        <v>1.656203261407614</v>
      </c>
      <c r="L96" s="4">
        <v>0</v>
      </c>
      <c r="P96" s="62"/>
    </row>
    <row r="97" spans="1:16" ht="12.75">
      <c r="A97" s="79" t="s">
        <v>62</v>
      </c>
      <c r="B97" s="79"/>
      <c r="C97" s="79"/>
      <c r="D97" s="79"/>
      <c r="E97" s="79"/>
      <c r="F97" s="79"/>
      <c r="G97" s="79"/>
      <c r="H97" s="3">
        <f>11412.5/7.5345</f>
        <v>1514.6990510319197</v>
      </c>
      <c r="I97" s="3" t="s">
        <v>1</v>
      </c>
      <c r="J97" s="3">
        <v>1664.43</v>
      </c>
      <c r="K97" s="57">
        <f t="shared" si="1"/>
        <v>1.0988519461117197</v>
      </c>
      <c r="L97" s="4">
        <v>0</v>
      </c>
      <c r="P97" s="62"/>
    </row>
    <row r="98" spans="1:12" ht="12.75">
      <c r="A98" s="79" t="s">
        <v>63</v>
      </c>
      <c r="B98" s="79"/>
      <c r="C98" s="79"/>
      <c r="D98" s="79"/>
      <c r="E98" s="79"/>
      <c r="F98" s="79"/>
      <c r="G98" s="79"/>
      <c r="H98" s="3">
        <f>5962.69/7.5345</f>
        <v>791.3849625058065</v>
      </c>
      <c r="I98" s="3" t="s">
        <v>1</v>
      </c>
      <c r="J98" s="3">
        <v>2249.47</v>
      </c>
      <c r="K98" s="57">
        <f t="shared" si="1"/>
        <v>2.842447236901466</v>
      </c>
      <c r="L98" s="4">
        <v>0</v>
      </c>
    </row>
    <row r="99" spans="1:12" ht="12.75">
      <c r="A99" s="90" t="s">
        <v>64</v>
      </c>
      <c r="B99" s="90"/>
      <c r="C99" s="90"/>
      <c r="D99" s="90"/>
      <c r="E99" s="90"/>
      <c r="F99" s="90"/>
      <c r="G99" s="90"/>
      <c r="H99" s="8">
        <f>+H100</f>
        <v>904.86</v>
      </c>
      <c r="I99" s="8">
        <v>975</v>
      </c>
      <c r="J99" s="8">
        <v>960.36</v>
      </c>
      <c r="K99" s="51">
        <f t="shared" si="1"/>
        <v>1.0613354552085406</v>
      </c>
      <c r="L99" s="51">
        <f>+J99/I99</f>
        <v>0.9849846153846153</v>
      </c>
    </row>
    <row r="100" spans="1:12" ht="12.75">
      <c r="A100" s="79" t="s">
        <v>65</v>
      </c>
      <c r="B100" s="79"/>
      <c r="C100" s="79"/>
      <c r="D100" s="79"/>
      <c r="E100" s="79"/>
      <c r="F100" s="79"/>
      <c r="G100" s="79"/>
      <c r="H100" s="3">
        <f>+H101</f>
        <v>904.86</v>
      </c>
      <c r="I100" s="3" t="s">
        <v>1</v>
      </c>
      <c r="J100" s="3">
        <v>960.36</v>
      </c>
      <c r="K100" s="57">
        <f t="shared" si="1"/>
        <v>1.0613354552085406</v>
      </c>
      <c r="L100" s="4">
        <v>0</v>
      </c>
    </row>
    <row r="101" spans="1:12" ht="12.75">
      <c r="A101" s="79" t="s">
        <v>66</v>
      </c>
      <c r="B101" s="79"/>
      <c r="C101" s="79"/>
      <c r="D101" s="79"/>
      <c r="E101" s="79"/>
      <c r="F101" s="79"/>
      <c r="G101" s="79"/>
      <c r="H101" s="3">
        <v>904.86</v>
      </c>
      <c r="I101" s="3" t="s">
        <v>1</v>
      </c>
      <c r="J101" s="3">
        <v>960.36</v>
      </c>
      <c r="K101" s="57">
        <f t="shared" si="1"/>
        <v>1.0613354552085406</v>
      </c>
      <c r="L101" s="4">
        <v>0</v>
      </c>
    </row>
    <row r="102" spans="1:12" ht="12.75">
      <c r="A102" s="89" t="s">
        <v>11</v>
      </c>
      <c r="B102" s="79"/>
      <c r="C102" s="79"/>
      <c r="D102" s="79"/>
      <c r="E102" s="79"/>
      <c r="F102" s="79"/>
      <c r="G102" s="79"/>
      <c r="H102" s="33">
        <f>+H103</f>
        <v>0</v>
      </c>
      <c r="I102" s="33">
        <v>560</v>
      </c>
      <c r="J102" s="33">
        <v>560</v>
      </c>
      <c r="K102" s="44">
        <v>0</v>
      </c>
      <c r="L102" s="32">
        <v>100</v>
      </c>
    </row>
    <row r="103" spans="1:12" ht="12.75">
      <c r="A103" s="90" t="s">
        <v>67</v>
      </c>
      <c r="B103" s="90"/>
      <c r="C103" s="90"/>
      <c r="D103" s="90"/>
      <c r="E103" s="90"/>
      <c r="F103" s="90"/>
      <c r="G103" s="90"/>
      <c r="H103" s="8">
        <v>0</v>
      </c>
      <c r="I103" s="8">
        <v>560</v>
      </c>
      <c r="J103" s="8">
        <v>560</v>
      </c>
      <c r="K103" s="51">
        <v>0</v>
      </c>
      <c r="L103" s="9">
        <v>100</v>
      </c>
    </row>
    <row r="104" spans="1:12" ht="12.75">
      <c r="A104" s="79" t="s">
        <v>68</v>
      </c>
      <c r="B104" s="79"/>
      <c r="C104" s="79"/>
      <c r="D104" s="79"/>
      <c r="E104" s="79"/>
      <c r="F104" s="79"/>
      <c r="G104" s="79"/>
      <c r="H104" s="3">
        <v>0</v>
      </c>
      <c r="I104" s="3" t="s">
        <v>1</v>
      </c>
      <c r="J104" s="3">
        <v>560</v>
      </c>
      <c r="K104" s="57">
        <v>0</v>
      </c>
      <c r="L104" s="58">
        <v>0</v>
      </c>
    </row>
    <row r="105" spans="1:12" ht="12.75">
      <c r="A105" s="79" t="s">
        <v>69</v>
      </c>
      <c r="B105" s="79"/>
      <c r="C105" s="79"/>
      <c r="D105" s="79"/>
      <c r="E105" s="79"/>
      <c r="F105" s="79"/>
      <c r="G105" s="79"/>
      <c r="H105" s="3">
        <v>0</v>
      </c>
      <c r="I105" s="3" t="s">
        <v>1</v>
      </c>
      <c r="J105" s="3">
        <v>560</v>
      </c>
      <c r="K105" s="57">
        <v>0</v>
      </c>
      <c r="L105" s="58">
        <v>0</v>
      </c>
    </row>
    <row r="108" spans="1:11" ht="18">
      <c r="A108" s="83" t="s">
        <v>112</v>
      </c>
      <c r="B108" s="84"/>
      <c r="C108" s="84"/>
      <c r="D108" s="84"/>
      <c r="E108" s="84"/>
      <c r="F108" s="84"/>
      <c r="G108" s="84"/>
      <c r="H108" s="84"/>
      <c r="I108" s="84"/>
      <c r="J108" s="84"/>
      <c r="K108" s="5"/>
    </row>
    <row r="109" spans="1:11" ht="51">
      <c r="A109" s="95" t="s">
        <v>99</v>
      </c>
      <c r="B109" s="79"/>
      <c r="C109" s="79"/>
      <c r="D109" s="79"/>
      <c r="E109" s="79"/>
      <c r="F109" s="79"/>
      <c r="G109" s="73" t="s">
        <v>92</v>
      </c>
      <c r="H109" s="50" t="s">
        <v>107</v>
      </c>
      <c r="I109" s="73" t="s">
        <v>108</v>
      </c>
      <c r="J109" s="74" t="s">
        <v>134</v>
      </c>
      <c r="K109" s="74" t="s">
        <v>133</v>
      </c>
    </row>
    <row r="110" spans="1:11" ht="12.75">
      <c r="A110" s="105"/>
      <c r="B110" s="79"/>
      <c r="C110" s="79"/>
      <c r="D110" s="79"/>
      <c r="E110" s="79"/>
      <c r="F110" s="79"/>
      <c r="G110" s="43" t="s">
        <v>6</v>
      </c>
      <c r="H110" s="43">
        <v>2</v>
      </c>
      <c r="I110" s="43">
        <v>3</v>
      </c>
      <c r="J110" s="43">
        <v>4</v>
      </c>
      <c r="K110" s="43">
        <v>5</v>
      </c>
    </row>
    <row r="111" spans="1:11" ht="12.75">
      <c r="A111" s="85" t="s">
        <v>70</v>
      </c>
      <c r="B111" s="79"/>
      <c r="C111" s="79"/>
      <c r="D111" s="79"/>
      <c r="E111" s="79"/>
      <c r="F111" s="79"/>
      <c r="G111" s="42">
        <f>+G112+G114+G116+G118+G120</f>
        <v>403216.3779945583</v>
      </c>
      <c r="H111" s="42">
        <v>479280</v>
      </c>
      <c r="I111" s="42">
        <v>471838.74</v>
      </c>
      <c r="J111" s="41">
        <f>+I111/G111</f>
        <v>1.1701874371937535</v>
      </c>
      <c r="K111" s="41">
        <v>98.45</v>
      </c>
    </row>
    <row r="112" spans="1:11" ht="12.75">
      <c r="A112" s="80" t="s">
        <v>71</v>
      </c>
      <c r="B112" s="79"/>
      <c r="C112" s="79"/>
      <c r="D112" s="79"/>
      <c r="E112" s="79"/>
      <c r="F112" s="79"/>
      <c r="G112" s="39">
        <f>+G113</f>
        <v>221368.83668458424</v>
      </c>
      <c r="H112" s="39">
        <v>288500</v>
      </c>
      <c r="I112" s="39">
        <v>287439.22</v>
      </c>
      <c r="J112" s="45">
        <f>+I112/G113</f>
        <v>1.298462892541445</v>
      </c>
      <c r="K112" s="40">
        <v>99.63</v>
      </c>
    </row>
    <row r="113" spans="1:11" ht="15" customHeight="1">
      <c r="A113" s="78" t="s">
        <v>72</v>
      </c>
      <c r="B113" s="79"/>
      <c r="C113" s="79"/>
      <c r="D113" s="79"/>
      <c r="E113" s="79"/>
      <c r="F113" s="79"/>
      <c r="G113" s="38">
        <f>1667903.5/7.5345</f>
        <v>221368.83668458424</v>
      </c>
      <c r="H113" s="38">
        <v>288500</v>
      </c>
      <c r="I113" s="38">
        <v>287439.22</v>
      </c>
      <c r="J113" s="46">
        <f>+I113/G113</f>
        <v>1.298462892541445</v>
      </c>
      <c r="K113" s="36">
        <v>99.63</v>
      </c>
    </row>
    <row r="114" spans="1:11" ht="15.75" customHeight="1">
      <c r="A114" s="80" t="s">
        <v>73</v>
      </c>
      <c r="B114" s="79"/>
      <c r="C114" s="79"/>
      <c r="D114" s="79"/>
      <c r="E114" s="79"/>
      <c r="F114" s="79"/>
      <c r="G114" s="39">
        <f>+G115</f>
        <v>967.5904174132324</v>
      </c>
      <c r="H114" s="39">
        <v>970</v>
      </c>
      <c r="I114" s="39">
        <v>968.24</v>
      </c>
      <c r="J114" s="45">
        <f>+I114/G115</f>
        <v>1.0006713404505432</v>
      </c>
      <c r="K114" s="40">
        <v>99.82</v>
      </c>
    </row>
    <row r="115" spans="1:11" ht="16.5" customHeight="1">
      <c r="A115" s="78" t="s">
        <v>74</v>
      </c>
      <c r="B115" s="79"/>
      <c r="C115" s="79"/>
      <c r="D115" s="79"/>
      <c r="E115" s="79"/>
      <c r="F115" s="79"/>
      <c r="G115" s="38">
        <f>7290.31/7.5345</f>
        <v>967.5904174132324</v>
      </c>
      <c r="H115" s="38">
        <v>970</v>
      </c>
      <c r="I115" s="38">
        <v>968.24</v>
      </c>
      <c r="J115" s="46">
        <f>+I115/G115</f>
        <v>1.0006713404505432</v>
      </c>
      <c r="K115" s="36">
        <v>99.82</v>
      </c>
    </row>
    <row r="116" spans="1:11" ht="15" customHeight="1">
      <c r="A116" s="80" t="s">
        <v>75</v>
      </c>
      <c r="B116" s="79"/>
      <c r="C116" s="79"/>
      <c r="D116" s="79"/>
      <c r="E116" s="79"/>
      <c r="F116" s="79"/>
      <c r="G116" s="39">
        <f>+G117</f>
        <v>141047.46167628907</v>
      </c>
      <c r="H116" s="39">
        <v>155340</v>
      </c>
      <c r="I116" s="39">
        <v>150050.19</v>
      </c>
      <c r="J116" s="45">
        <f>+I116/G117</f>
        <v>1.0638276521726613</v>
      </c>
      <c r="K116" s="40">
        <v>96.59</v>
      </c>
    </row>
    <row r="117" spans="1:11" ht="14.25" customHeight="1">
      <c r="A117" s="78" t="s">
        <v>76</v>
      </c>
      <c r="B117" s="79"/>
      <c r="C117" s="79"/>
      <c r="D117" s="79"/>
      <c r="E117" s="79"/>
      <c r="F117" s="79"/>
      <c r="G117" s="38">
        <f>1062722.1/7.5345</f>
        <v>141047.46167628907</v>
      </c>
      <c r="H117" s="38">
        <v>155340</v>
      </c>
      <c r="I117" s="38">
        <v>150050.19</v>
      </c>
      <c r="J117" s="46">
        <f>+I117/G117</f>
        <v>1.0638276521726613</v>
      </c>
      <c r="K117" s="36">
        <v>96.59</v>
      </c>
    </row>
    <row r="118" spans="1:11" ht="13.5" customHeight="1">
      <c r="A118" s="80" t="s">
        <v>77</v>
      </c>
      <c r="B118" s="79"/>
      <c r="C118" s="79"/>
      <c r="D118" s="79"/>
      <c r="E118" s="79"/>
      <c r="F118" s="79"/>
      <c r="G118" s="39">
        <f>+G119</f>
        <v>39605.58630300617</v>
      </c>
      <c r="H118" s="39">
        <v>34130</v>
      </c>
      <c r="I118" s="39">
        <v>33190.92</v>
      </c>
      <c r="J118" s="45">
        <f>+I118/G119</f>
        <v>0.8380363251302436</v>
      </c>
      <c r="K118" s="40">
        <v>97.25</v>
      </c>
    </row>
    <row r="119" spans="1:11" ht="29.25" customHeight="1">
      <c r="A119" s="81" t="s">
        <v>111</v>
      </c>
      <c r="B119" s="82"/>
      <c r="C119" s="82"/>
      <c r="D119" s="82"/>
      <c r="E119" s="82"/>
      <c r="F119" s="82"/>
      <c r="G119" s="38">
        <f>298408.29/7.5345</f>
        <v>39605.58630300617</v>
      </c>
      <c r="H119" s="38">
        <v>34130</v>
      </c>
      <c r="I119" s="38">
        <v>33190.92</v>
      </c>
      <c r="J119" s="46">
        <f>+I119/G119</f>
        <v>0.8380363251302436</v>
      </c>
      <c r="K119" s="36">
        <v>97.25</v>
      </c>
    </row>
    <row r="120" spans="1:11" ht="17.25" customHeight="1">
      <c r="A120" s="80" t="s">
        <v>78</v>
      </c>
      <c r="B120" s="79"/>
      <c r="C120" s="79"/>
      <c r="D120" s="79"/>
      <c r="E120" s="79"/>
      <c r="F120" s="79"/>
      <c r="G120" s="39">
        <f>+G121</f>
        <v>226.90291326564468</v>
      </c>
      <c r="H120" s="39">
        <v>340</v>
      </c>
      <c r="I120" s="39">
        <v>190.17</v>
      </c>
      <c r="J120" s="45">
        <f>+I120/G121</f>
        <v>0.838111760060833</v>
      </c>
      <c r="K120" s="40">
        <v>55.93</v>
      </c>
    </row>
    <row r="121" spans="1:11" ht="14.25" customHeight="1">
      <c r="A121" s="78" t="s">
        <v>79</v>
      </c>
      <c r="B121" s="79"/>
      <c r="C121" s="79"/>
      <c r="D121" s="79"/>
      <c r="E121" s="79"/>
      <c r="F121" s="79"/>
      <c r="G121" s="38">
        <f>1709.6/7.5345</f>
        <v>226.90291326564468</v>
      </c>
      <c r="H121" s="38">
        <v>340</v>
      </c>
      <c r="I121" s="38">
        <v>190.17</v>
      </c>
      <c r="J121" s="46">
        <f>+I121/G121</f>
        <v>0.838111760060833</v>
      </c>
      <c r="K121" s="36">
        <v>55.93</v>
      </c>
    </row>
    <row r="122" spans="1:11" ht="12.75">
      <c r="A122" s="86" t="s">
        <v>1</v>
      </c>
      <c r="B122" s="79"/>
      <c r="C122" s="79"/>
      <c r="D122" s="79"/>
      <c r="E122" s="79"/>
      <c r="F122" s="79"/>
      <c r="G122" s="37" t="s">
        <v>1</v>
      </c>
      <c r="H122" s="37" t="s">
        <v>1</v>
      </c>
      <c r="I122" s="37" t="s">
        <v>1</v>
      </c>
      <c r="J122" s="37" t="s">
        <v>1</v>
      </c>
      <c r="K122" s="37" t="s">
        <v>1</v>
      </c>
    </row>
    <row r="123" spans="1:11" ht="12.75">
      <c r="A123" s="85" t="s">
        <v>80</v>
      </c>
      <c r="B123" s="79"/>
      <c r="C123" s="79"/>
      <c r="D123" s="79"/>
      <c r="E123" s="79"/>
      <c r="F123" s="79"/>
      <c r="G123" s="42">
        <f>+G124+G126+G128+G130+G132</f>
        <v>403261.70386090653</v>
      </c>
      <c r="H123" s="42">
        <v>474640.43</v>
      </c>
      <c r="I123" s="42">
        <v>461936.14</v>
      </c>
      <c r="J123" s="75">
        <f>+I123/G123</f>
        <v>1.1454996484350806</v>
      </c>
      <c r="K123" s="41">
        <v>97.32</v>
      </c>
    </row>
    <row r="124" spans="1:11" ht="15.75" customHeight="1">
      <c r="A124" s="80" t="s">
        <v>71</v>
      </c>
      <c r="B124" s="79"/>
      <c r="C124" s="79"/>
      <c r="D124" s="79"/>
      <c r="E124" s="79"/>
      <c r="F124" s="79"/>
      <c r="G124" s="39">
        <f>+G125</f>
        <v>221368.84</v>
      </c>
      <c r="H124" s="39">
        <v>288500</v>
      </c>
      <c r="I124" s="39">
        <v>287439.22</v>
      </c>
      <c r="J124" s="45">
        <f>+I124/G125</f>
        <v>1.298462873094515</v>
      </c>
      <c r="K124" s="40">
        <v>99.63</v>
      </c>
    </row>
    <row r="125" spans="1:11" ht="14.25" customHeight="1">
      <c r="A125" s="78" t="s">
        <v>72</v>
      </c>
      <c r="B125" s="79"/>
      <c r="C125" s="79"/>
      <c r="D125" s="79"/>
      <c r="E125" s="79"/>
      <c r="F125" s="79"/>
      <c r="G125" s="38">
        <v>221368.84</v>
      </c>
      <c r="H125" s="38">
        <v>288500</v>
      </c>
      <c r="I125" s="38">
        <v>287439.22</v>
      </c>
      <c r="J125" s="46">
        <f>+I125/G125</f>
        <v>1.298462873094515</v>
      </c>
      <c r="K125" s="36">
        <v>99.63</v>
      </c>
    </row>
    <row r="126" spans="1:11" ht="14.25" customHeight="1">
      <c r="A126" s="80" t="s">
        <v>73</v>
      </c>
      <c r="B126" s="79"/>
      <c r="C126" s="79"/>
      <c r="D126" s="79"/>
      <c r="E126" s="79"/>
      <c r="F126" s="79"/>
      <c r="G126" s="39">
        <v>967.59</v>
      </c>
      <c r="H126" s="39">
        <v>970</v>
      </c>
      <c r="I126" s="39">
        <v>905.46</v>
      </c>
      <c r="J126" s="45">
        <f>+I126/G127</f>
        <v>0.935788918860261</v>
      </c>
      <c r="K126" s="40">
        <v>93.35</v>
      </c>
    </row>
    <row r="127" spans="1:11" ht="15" customHeight="1">
      <c r="A127" s="78" t="s">
        <v>74</v>
      </c>
      <c r="B127" s="79"/>
      <c r="C127" s="79"/>
      <c r="D127" s="79"/>
      <c r="E127" s="79"/>
      <c r="F127" s="79"/>
      <c r="G127" s="38">
        <v>967.59</v>
      </c>
      <c r="H127" s="38">
        <v>970</v>
      </c>
      <c r="I127" s="38">
        <v>905.46</v>
      </c>
      <c r="J127" s="46">
        <f>+I127/G127</f>
        <v>0.935788918860261</v>
      </c>
      <c r="K127" s="36">
        <v>93.35</v>
      </c>
    </row>
    <row r="128" spans="1:11" ht="13.5" customHeight="1">
      <c r="A128" s="80" t="s">
        <v>75</v>
      </c>
      <c r="B128" s="79"/>
      <c r="C128" s="79"/>
      <c r="D128" s="79"/>
      <c r="E128" s="79"/>
      <c r="F128" s="79"/>
      <c r="G128" s="39">
        <f>+G129</f>
        <v>141092.7838609065</v>
      </c>
      <c r="H128" s="39">
        <v>150700.43</v>
      </c>
      <c r="I128" s="39">
        <v>142191.66</v>
      </c>
      <c r="J128" s="45">
        <f>+I128/G129</f>
        <v>1.0077883227548818</v>
      </c>
      <c r="K128" s="40">
        <v>94.35</v>
      </c>
    </row>
    <row r="129" spans="1:11" ht="15" customHeight="1">
      <c r="A129" s="78" t="s">
        <v>76</v>
      </c>
      <c r="B129" s="79"/>
      <c r="C129" s="79"/>
      <c r="D129" s="79"/>
      <c r="E129" s="79"/>
      <c r="F129" s="79"/>
      <c r="G129" s="38">
        <f>1063063.58/7.5345</f>
        <v>141092.7838609065</v>
      </c>
      <c r="H129" s="38">
        <v>150700.43</v>
      </c>
      <c r="I129" s="38">
        <v>142191.66</v>
      </c>
      <c r="J129" s="46">
        <f>+I129/G129</f>
        <v>1.0077883227548818</v>
      </c>
      <c r="K129" s="36">
        <v>94.35</v>
      </c>
    </row>
    <row r="130" spans="1:11" ht="13.5" customHeight="1">
      <c r="A130" s="80" t="s">
        <v>77</v>
      </c>
      <c r="B130" s="79"/>
      <c r="C130" s="79"/>
      <c r="D130" s="79"/>
      <c r="E130" s="79"/>
      <c r="F130" s="79"/>
      <c r="G130" s="39">
        <f>+G131</f>
        <v>39605.59</v>
      </c>
      <c r="H130" s="39">
        <v>34130</v>
      </c>
      <c r="I130" s="39">
        <v>31209.63</v>
      </c>
      <c r="J130" s="45">
        <f>+I130/G131</f>
        <v>0.7880107328283711</v>
      </c>
      <c r="K130" s="40">
        <v>91.44</v>
      </c>
    </row>
    <row r="131" spans="1:11" ht="24.75" customHeight="1">
      <c r="A131" s="81" t="s">
        <v>111</v>
      </c>
      <c r="B131" s="82"/>
      <c r="C131" s="82"/>
      <c r="D131" s="82"/>
      <c r="E131" s="82"/>
      <c r="F131" s="82"/>
      <c r="G131" s="38">
        <v>39605.59</v>
      </c>
      <c r="H131" s="38">
        <v>34130</v>
      </c>
      <c r="I131" s="38">
        <v>31209.63</v>
      </c>
      <c r="J131" s="46">
        <f>+I131/G131</f>
        <v>0.7880107328283711</v>
      </c>
      <c r="K131" s="36">
        <v>91.44</v>
      </c>
    </row>
    <row r="132" spans="1:11" ht="16.5" customHeight="1">
      <c r="A132" s="80" t="s">
        <v>78</v>
      </c>
      <c r="B132" s="79"/>
      <c r="C132" s="79"/>
      <c r="D132" s="79"/>
      <c r="E132" s="79"/>
      <c r="F132" s="79"/>
      <c r="G132" s="39">
        <f>+G133</f>
        <v>226.9</v>
      </c>
      <c r="H132" s="39">
        <v>340</v>
      </c>
      <c r="I132" s="39">
        <v>190.17</v>
      </c>
      <c r="J132" s="45">
        <f>+I132/G133</f>
        <v>0.8381225209343323</v>
      </c>
      <c r="K132" s="40">
        <v>55.93</v>
      </c>
    </row>
    <row r="133" spans="1:11" ht="15.75" customHeight="1">
      <c r="A133" s="78" t="s">
        <v>79</v>
      </c>
      <c r="B133" s="79"/>
      <c r="C133" s="79"/>
      <c r="D133" s="79"/>
      <c r="E133" s="79"/>
      <c r="F133" s="79"/>
      <c r="G133" s="38">
        <v>226.9</v>
      </c>
      <c r="H133" s="38">
        <v>340</v>
      </c>
      <c r="I133" s="38">
        <v>190.17</v>
      </c>
      <c r="J133" s="46">
        <f>+I133/G133</f>
        <v>0.8381225209343323</v>
      </c>
      <c r="K133" s="36">
        <v>55.93</v>
      </c>
    </row>
    <row r="136" spans="1:10" ht="12.75">
      <c r="A136" s="83" t="s">
        <v>113</v>
      </c>
      <c r="B136" s="84"/>
      <c r="C136" s="84"/>
      <c r="D136" s="84"/>
      <c r="E136" s="84"/>
      <c r="F136" s="84"/>
      <c r="G136" s="84"/>
      <c r="H136" s="84"/>
      <c r="I136" s="84"/>
      <c r="J136" s="84"/>
    </row>
    <row r="137" spans="1:10" ht="12.75">
      <c r="A137" s="91"/>
      <c r="B137" s="79"/>
      <c r="C137" s="79"/>
      <c r="D137" s="79"/>
      <c r="E137" s="79"/>
      <c r="F137" s="79"/>
      <c r="G137" s="79"/>
      <c r="H137" s="79"/>
      <c r="I137" s="79"/>
      <c r="J137" s="79"/>
    </row>
    <row r="138" spans="1:10" ht="51">
      <c r="A138" s="92" t="s">
        <v>98</v>
      </c>
      <c r="B138" s="79"/>
      <c r="C138" s="79"/>
      <c r="D138" s="79"/>
      <c r="E138" s="79"/>
      <c r="F138" s="54" t="s">
        <v>96</v>
      </c>
      <c r="G138" s="54" t="s">
        <v>95</v>
      </c>
      <c r="H138" s="54" t="s">
        <v>97</v>
      </c>
      <c r="I138" s="61" t="s">
        <v>114</v>
      </c>
      <c r="J138" s="61" t="s">
        <v>115</v>
      </c>
    </row>
    <row r="139" spans="1:10" ht="12.75">
      <c r="A139" s="87" t="s">
        <v>1</v>
      </c>
      <c r="B139" s="79"/>
      <c r="C139" s="79"/>
      <c r="D139" s="79"/>
      <c r="E139" s="79"/>
      <c r="F139" s="10">
        <v>1</v>
      </c>
      <c r="G139" s="10">
        <v>2</v>
      </c>
      <c r="H139" s="10">
        <v>3</v>
      </c>
      <c r="I139" s="10">
        <v>4</v>
      </c>
      <c r="J139" s="10">
        <v>5</v>
      </c>
    </row>
    <row r="140" spans="1:10" ht="12.75">
      <c r="A140" s="88" t="s">
        <v>81</v>
      </c>
      <c r="B140" s="79"/>
      <c r="C140" s="79"/>
      <c r="D140" s="79"/>
      <c r="E140" s="79"/>
      <c r="F140" s="11">
        <v>403261.7</v>
      </c>
      <c r="G140" s="11">
        <v>474640.43</v>
      </c>
      <c r="H140" s="11">
        <v>461936.14</v>
      </c>
      <c r="I140" s="47">
        <f>+H140/F140</f>
        <v>1.1454996594023186</v>
      </c>
      <c r="J140" s="12">
        <v>97.32</v>
      </c>
    </row>
    <row r="141" spans="1:10" ht="12.75">
      <c r="A141" s="97" t="s">
        <v>82</v>
      </c>
      <c r="B141" s="79"/>
      <c r="C141" s="79"/>
      <c r="D141" s="79"/>
      <c r="E141" s="79"/>
      <c r="F141" s="13">
        <v>403261.7</v>
      </c>
      <c r="G141" s="13">
        <v>474640.43</v>
      </c>
      <c r="H141" s="13">
        <v>461936.14</v>
      </c>
      <c r="I141" s="48">
        <f>+H141/F141</f>
        <v>1.1454996594023186</v>
      </c>
      <c r="J141" s="14">
        <v>97.32</v>
      </c>
    </row>
    <row r="142" spans="1:10" ht="26.25" customHeight="1">
      <c r="A142" s="98" t="s">
        <v>83</v>
      </c>
      <c r="B142" s="82"/>
      <c r="C142" s="82"/>
      <c r="D142" s="82"/>
      <c r="E142" s="82"/>
      <c r="F142" s="15">
        <v>403261.7</v>
      </c>
      <c r="G142" s="15">
        <v>474640.43</v>
      </c>
      <c r="H142" s="15">
        <v>461936.14</v>
      </c>
      <c r="I142" s="49">
        <f>+H142/F142</f>
        <v>1.1454996594023186</v>
      </c>
      <c r="J142" s="16">
        <v>97.32</v>
      </c>
    </row>
    <row r="144" spans="1:10" ht="12.75">
      <c r="A144" s="83" t="s">
        <v>116</v>
      </c>
      <c r="B144" s="84"/>
      <c r="C144" s="84"/>
      <c r="D144" s="84"/>
      <c r="E144" s="84"/>
      <c r="F144" s="84"/>
      <c r="G144" s="84"/>
      <c r="H144" s="84"/>
      <c r="I144" s="84"/>
      <c r="J144" s="84"/>
    </row>
    <row r="145" spans="1:10" ht="12.75">
      <c r="A145" s="55"/>
      <c r="B145" s="30"/>
      <c r="C145" s="30"/>
      <c r="D145" s="30"/>
      <c r="E145" s="30"/>
      <c r="F145" s="30"/>
      <c r="G145" s="30"/>
      <c r="H145" s="30"/>
      <c r="I145" s="30"/>
      <c r="J145" s="30"/>
    </row>
    <row r="146" spans="1:10" ht="12.75">
      <c r="A146" s="83" t="s">
        <v>120</v>
      </c>
      <c r="B146" s="84"/>
      <c r="C146" s="84"/>
      <c r="D146" s="84"/>
      <c r="E146" s="84"/>
      <c r="F146" s="84"/>
      <c r="G146" s="84"/>
      <c r="H146" s="84"/>
      <c r="I146" s="84"/>
      <c r="J146" s="84"/>
    </row>
    <row r="147" spans="1:10" ht="12.75">
      <c r="A147" s="91" t="s">
        <v>1</v>
      </c>
      <c r="B147" s="79"/>
      <c r="C147" s="79"/>
      <c r="D147" s="79"/>
      <c r="E147" s="79"/>
      <c r="F147" s="79"/>
      <c r="G147" s="79"/>
      <c r="H147" s="79"/>
      <c r="I147" s="79"/>
      <c r="J147" s="79"/>
    </row>
    <row r="148" spans="1:10" ht="68.25" customHeight="1">
      <c r="A148" s="95" t="s">
        <v>99</v>
      </c>
      <c r="B148" s="79"/>
      <c r="C148" s="79"/>
      <c r="D148" s="79"/>
      <c r="E148" s="79"/>
      <c r="F148" s="50" t="s">
        <v>96</v>
      </c>
      <c r="G148" s="50" t="s">
        <v>107</v>
      </c>
      <c r="H148" s="73" t="s">
        <v>137</v>
      </c>
      <c r="I148" s="74" t="s">
        <v>135</v>
      </c>
      <c r="J148" s="74" t="s">
        <v>136</v>
      </c>
    </row>
    <row r="149" spans="1:10" ht="12.75">
      <c r="A149" s="99" t="s">
        <v>84</v>
      </c>
      <c r="B149" s="84"/>
      <c r="C149" s="84"/>
      <c r="D149" s="84"/>
      <c r="E149" s="84"/>
      <c r="F149" s="17" t="s">
        <v>6</v>
      </c>
      <c r="G149" s="17">
        <v>2</v>
      </c>
      <c r="H149" s="17">
        <v>3</v>
      </c>
      <c r="I149" s="17">
        <v>4</v>
      </c>
      <c r="J149" s="17">
        <v>5</v>
      </c>
    </row>
    <row r="150" spans="1:10" ht="12.75">
      <c r="A150" s="84" t="s">
        <v>16</v>
      </c>
      <c r="B150" s="84"/>
      <c r="C150" s="84"/>
      <c r="D150" s="84"/>
      <c r="E150" s="84"/>
      <c r="F150" s="62">
        <v>0</v>
      </c>
      <c r="G150" s="62">
        <v>0</v>
      </c>
      <c r="H150" s="62">
        <v>0</v>
      </c>
      <c r="I150" s="62">
        <v>0</v>
      </c>
      <c r="J150" s="62">
        <v>0</v>
      </c>
    </row>
    <row r="151" spans="1:10" ht="26.25" customHeight="1">
      <c r="A151" s="100" t="s">
        <v>117</v>
      </c>
      <c r="B151" s="100"/>
      <c r="C151" s="100"/>
      <c r="D151" s="100"/>
      <c r="E151" s="100"/>
      <c r="F151" s="62">
        <v>0</v>
      </c>
      <c r="G151" s="62">
        <v>0</v>
      </c>
      <c r="H151" s="62">
        <v>0</v>
      </c>
      <c r="I151" s="62">
        <v>0</v>
      </c>
      <c r="J151" s="62">
        <v>0</v>
      </c>
    </row>
    <row r="152" spans="1:10" ht="39.75" customHeight="1">
      <c r="A152" s="100" t="s">
        <v>118</v>
      </c>
      <c r="B152" s="100"/>
      <c r="C152" s="100"/>
      <c r="D152" s="100"/>
      <c r="E152" s="100"/>
      <c r="F152" s="62">
        <v>0</v>
      </c>
      <c r="G152" s="62">
        <v>0</v>
      </c>
      <c r="H152" s="62">
        <v>0</v>
      </c>
      <c r="I152" s="62">
        <v>0</v>
      </c>
      <c r="J152" s="62">
        <v>0</v>
      </c>
    </row>
    <row r="153" spans="1:10" ht="12.75">
      <c r="A153" s="104" t="s">
        <v>119</v>
      </c>
      <c r="B153" s="94"/>
      <c r="C153" s="94"/>
      <c r="D153" s="94"/>
      <c r="E153" s="94"/>
      <c r="F153" s="18">
        <v>0</v>
      </c>
      <c r="G153" s="18">
        <v>0</v>
      </c>
      <c r="H153" s="18">
        <v>0</v>
      </c>
      <c r="I153" s="19">
        <v>0</v>
      </c>
      <c r="J153" s="19">
        <v>0</v>
      </c>
    </row>
    <row r="156" spans="1:10" ht="12.75">
      <c r="A156" s="101"/>
      <c r="B156" s="101"/>
      <c r="C156" s="101"/>
      <c r="D156" s="101"/>
      <c r="E156" s="101"/>
      <c r="F156" s="65"/>
      <c r="G156" s="65"/>
      <c r="H156" s="65"/>
      <c r="I156" s="65"/>
      <c r="J156" s="65"/>
    </row>
    <row r="157" spans="1:10" ht="12.75">
      <c r="A157" s="102"/>
      <c r="B157" s="102"/>
      <c r="C157" s="102"/>
      <c r="D157" s="102"/>
      <c r="E157" s="102"/>
      <c r="F157" s="66"/>
      <c r="G157" s="66"/>
      <c r="H157" s="66"/>
      <c r="I157" s="67"/>
      <c r="J157" s="67"/>
    </row>
    <row r="158" spans="1:12" ht="12.75">
      <c r="A158" s="116" t="s">
        <v>122</v>
      </c>
      <c r="B158" s="117"/>
      <c r="C158" s="117"/>
      <c r="D158" s="117"/>
      <c r="E158" s="117"/>
      <c r="F158" s="118"/>
      <c r="G158" s="118"/>
      <c r="H158" s="118"/>
      <c r="I158" s="118"/>
      <c r="J158" s="118"/>
      <c r="K158" s="118"/>
      <c r="L158" s="118"/>
    </row>
    <row r="160" spans="1:10" ht="51">
      <c r="A160" s="120" t="s">
        <v>99</v>
      </c>
      <c r="B160" s="120"/>
      <c r="C160" s="120"/>
      <c r="D160" s="120"/>
      <c r="E160" s="120"/>
      <c r="F160" s="53" t="s">
        <v>123</v>
      </c>
      <c r="G160" s="53" t="s">
        <v>124</v>
      </c>
      <c r="H160" s="73" t="s">
        <v>108</v>
      </c>
      <c r="I160" s="74" t="s">
        <v>138</v>
      </c>
      <c r="J160" s="74" t="s">
        <v>139</v>
      </c>
    </row>
    <row r="161" spans="1:10" ht="12.75">
      <c r="A161" s="121" t="s">
        <v>84</v>
      </c>
      <c r="B161" s="121"/>
      <c r="C161" s="121"/>
      <c r="D161" s="121"/>
      <c r="E161" s="121"/>
      <c r="F161" s="20" t="s">
        <v>6</v>
      </c>
      <c r="G161" s="20">
        <v>2</v>
      </c>
      <c r="H161" s="20">
        <v>3</v>
      </c>
      <c r="I161" s="20">
        <v>4</v>
      </c>
      <c r="J161" s="20">
        <v>5</v>
      </c>
    </row>
    <row r="162" spans="1:10" ht="12.75">
      <c r="A162" s="109" t="s">
        <v>121</v>
      </c>
      <c r="B162" s="109"/>
      <c r="C162" s="109"/>
      <c r="D162" s="109"/>
      <c r="E162" s="109"/>
      <c r="F162" s="21">
        <v>0</v>
      </c>
      <c r="G162" s="21">
        <v>0</v>
      </c>
      <c r="H162" s="21">
        <v>0</v>
      </c>
      <c r="I162" s="22">
        <v>0</v>
      </c>
      <c r="J162" s="22">
        <v>0</v>
      </c>
    </row>
    <row r="163" spans="1:10" ht="12.75">
      <c r="A163" s="110" t="s">
        <v>85</v>
      </c>
      <c r="B163" s="110"/>
      <c r="C163" s="110"/>
      <c r="D163" s="110"/>
      <c r="E163" s="110"/>
      <c r="F163" s="23">
        <v>0</v>
      </c>
      <c r="G163" s="23">
        <v>0</v>
      </c>
      <c r="H163" s="23">
        <v>0</v>
      </c>
      <c r="I163" s="24">
        <v>0</v>
      </c>
      <c r="J163" s="24">
        <v>0</v>
      </c>
    </row>
    <row r="164" spans="1:10" ht="12.75">
      <c r="A164" s="111" t="s">
        <v>86</v>
      </c>
      <c r="B164" s="111"/>
      <c r="C164" s="111"/>
      <c r="D164" s="111"/>
      <c r="E164" s="111"/>
      <c r="F164" s="25">
        <v>0</v>
      </c>
      <c r="G164" s="25">
        <v>0</v>
      </c>
      <c r="H164" s="25">
        <v>0</v>
      </c>
      <c r="I164" s="26">
        <v>0</v>
      </c>
      <c r="J164" s="26">
        <v>0</v>
      </c>
    </row>
    <row r="165" spans="1:10" ht="12.75">
      <c r="A165" s="112" t="s">
        <v>119</v>
      </c>
      <c r="B165" s="112"/>
      <c r="C165" s="112"/>
      <c r="D165" s="112"/>
      <c r="E165" s="112"/>
      <c r="F165" s="63">
        <v>0</v>
      </c>
      <c r="G165" s="63">
        <v>0</v>
      </c>
      <c r="H165" s="63">
        <v>0</v>
      </c>
      <c r="I165" s="64">
        <v>0</v>
      </c>
      <c r="J165" s="64">
        <v>0</v>
      </c>
    </row>
  </sheetData>
  <sheetProtection/>
  <mergeCells count="140">
    <mergeCell ref="A5:C5"/>
    <mergeCell ref="A6:C6"/>
    <mergeCell ref="A7:D7"/>
    <mergeCell ref="A160:E160"/>
    <mergeCell ref="A161:E161"/>
    <mergeCell ref="A18:E18"/>
    <mergeCell ref="A19:E19"/>
    <mergeCell ref="A21:E21"/>
    <mergeCell ref="A20:E20"/>
    <mergeCell ref="A37:E37"/>
    <mergeCell ref="A162:E162"/>
    <mergeCell ref="A163:E163"/>
    <mergeCell ref="A164:E164"/>
    <mergeCell ref="A165:E165"/>
    <mergeCell ref="A1:B1"/>
    <mergeCell ref="A4:B4"/>
    <mergeCell ref="A14:L14"/>
    <mergeCell ref="A15:I15"/>
    <mergeCell ref="A16:I16"/>
    <mergeCell ref="A158:L158"/>
    <mergeCell ref="A110:F110"/>
    <mergeCell ref="A22:E22"/>
    <mergeCell ref="A24:E24"/>
    <mergeCell ref="A26:E26"/>
    <mergeCell ref="A25:E25"/>
    <mergeCell ref="A28:E28"/>
    <mergeCell ref="A31:E31"/>
    <mergeCell ref="A38:E38"/>
    <mergeCell ref="A30:J30"/>
    <mergeCell ref="A105:G105"/>
    <mergeCell ref="A109:F109"/>
    <mergeCell ref="A33:E33"/>
    <mergeCell ref="A32:E32"/>
    <mergeCell ref="A34:E34"/>
    <mergeCell ref="A36:E36"/>
    <mergeCell ref="A53:G53"/>
    <mergeCell ref="A54:G54"/>
    <mergeCell ref="A55:G55"/>
    <mergeCell ref="A52:G52"/>
    <mergeCell ref="A45:G45"/>
    <mergeCell ref="A46:G46"/>
    <mergeCell ref="A47:G47"/>
    <mergeCell ref="A64:G64"/>
    <mergeCell ref="A65:G65"/>
    <mergeCell ref="A59:G59"/>
    <mergeCell ref="A60:G60"/>
    <mergeCell ref="A61:G61"/>
    <mergeCell ref="A56:G56"/>
    <mergeCell ref="A57:G57"/>
    <mergeCell ref="A58:G58"/>
    <mergeCell ref="A69:G69"/>
    <mergeCell ref="A70:G70"/>
    <mergeCell ref="A71:G71"/>
    <mergeCell ref="A66:G66"/>
    <mergeCell ref="A67:G67"/>
    <mergeCell ref="A68:G68"/>
    <mergeCell ref="A80:G80"/>
    <mergeCell ref="A75:G75"/>
    <mergeCell ref="A76:G76"/>
    <mergeCell ref="A77:G77"/>
    <mergeCell ref="A72:G72"/>
    <mergeCell ref="A73:G73"/>
    <mergeCell ref="A74:G74"/>
    <mergeCell ref="A78:G78"/>
    <mergeCell ref="A79:G79"/>
    <mergeCell ref="A84:G84"/>
    <mergeCell ref="A85:G85"/>
    <mergeCell ref="A86:G86"/>
    <mergeCell ref="A156:E156"/>
    <mergeCell ref="A157:E157"/>
    <mergeCell ref="A87:G87"/>
    <mergeCell ref="A88:G88"/>
    <mergeCell ref="A89:G89"/>
    <mergeCell ref="A152:E152"/>
    <mergeCell ref="A153:E153"/>
    <mergeCell ref="A91:G91"/>
    <mergeCell ref="A92:G92"/>
    <mergeCell ref="A149:E149"/>
    <mergeCell ref="A150:E150"/>
    <mergeCell ref="A151:E151"/>
    <mergeCell ref="A93:G93"/>
    <mergeCell ref="A94:G94"/>
    <mergeCell ref="A95:G95"/>
    <mergeCell ref="A146:J146"/>
    <mergeCell ref="A108:J108"/>
    <mergeCell ref="A147:J147"/>
    <mergeCell ref="A148:E148"/>
    <mergeCell ref="A96:G96"/>
    <mergeCell ref="A97:G97"/>
    <mergeCell ref="A98:G98"/>
    <mergeCell ref="A141:E141"/>
    <mergeCell ref="A142:E142"/>
    <mergeCell ref="A144:J144"/>
    <mergeCell ref="A99:G99"/>
    <mergeCell ref="A100:G100"/>
    <mergeCell ref="A101:G101"/>
    <mergeCell ref="A39:K39"/>
    <mergeCell ref="A40:K40"/>
    <mergeCell ref="A41:K41"/>
    <mergeCell ref="A62:G62"/>
    <mergeCell ref="A43:G43"/>
    <mergeCell ref="A44:G44"/>
    <mergeCell ref="A48:G48"/>
    <mergeCell ref="A83:G83"/>
    <mergeCell ref="A90:G90"/>
    <mergeCell ref="A139:E139"/>
    <mergeCell ref="A140:E140"/>
    <mergeCell ref="A102:G102"/>
    <mergeCell ref="A103:G103"/>
    <mergeCell ref="A104:G104"/>
    <mergeCell ref="A81:G81"/>
    <mergeCell ref="A137:J137"/>
    <mergeCell ref="A138:E138"/>
    <mergeCell ref="A82:G82"/>
    <mergeCell ref="A121:F121"/>
    <mergeCell ref="A122:F122"/>
    <mergeCell ref="A111:F111"/>
    <mergeCell ref="A112:F112"/>
    <mergeCell ref="A113:F113"/>
    <mergeCell ref="A114:F114"/>
    <mergeCell ref="A115:F115"/>
    <mergeCell ref="A116:F116"/>
    <mergeCell ref="A133:F133"/>
    <mergeCell ref="A136:J136"/>
    <mergeCell ref="A123:F123"/>
    <mergeCell ref="A124:F124"/>
    <mergeCell ref="A125:F125"/>
    <mergeCell ref="A126:F126"/>
    <mergeCell ref="A127:F127"/>
    <mergeCell ref="A128:F128"/>
    <mergeCell ref="A12:L12"/>
    <mergeCell ref="A13:B13"/>
    <mergeCell ref="A129:F129"/>
    <mergeCell ref="A130:F130"/>
    <mergeCell ref="A131:F131"/>
    <mergeCell ref="A132:F132"/>
    <mergeCell ref="A117:F117"/>
    <mergeCell ref="A118:F118"/>
    <mergeCell ref="A119:F119"/>
    <mergeCell ref="A120:F120"/>
  </mergeCells>
  <printOptions/>
  <pageMargins left="0.75" right="0.75" top="1" bottom="1" header="0.5" footer="0.5"/>
  <pageSetup horizontalDpi="600" verticalDpi="600" orientation="landscape" r:id="rId1"/>
  <ignoredErrors>
    <ignoredError sqref="G110:G112 G114 G116 G118 G120:G121 F149 F161" numberStoredAsText="1"/>
    <ignoredError sqref="G113 G115 G117 G119" numberStoredAsText="1" formula="1"/>
    <ignoredError sqref="J112:J120 J124:J130 G129 J131:J13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Računovodstvo</dc:creator>
  <cp:keywords/>
  <dc:description/>
  <cp:lastModifiedBy>Računovodstvo</cp:lastModifiedBy>
  <cp:lastPrinted>2024-04-08T08:27:03Z</cp:lastPrinted>
  <dcterms:created xsi:type="dcterms:W3CDTF">2024-03-18T11:53:50Z</dcterms:created>
  <dcterms:modified xsi:type="dcterms:W3CDTF">2024-04-09T07:18:18Z</dcterms:modified>
  <cp:category/>
  <cp:version/>
  <cp:contentType/>
  <cp:contentStatus/>
</cp:coreProperties>
</file>